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arcerias\Rodoviária\1ARTEC\"/>
    </mc:Choice>
  </mc:AlternateContent>
  <bookViews>
    <workbookView xWindow="0" yWindow="0" windowWidth="20490" windowHeight="7905" firstSheet="1" activeTab="1"/>
  </bookViews>
  <sheets>
    <sheet name="Sheet1" sheetId="1" r:id="rId1"/>
    <sheet name="mec_rev_aut" sheetId="12" r:id="rId2"/>
  </sheets>
  <calcPr calcId="162913"/>
</workbook>
</file>

<file path=xl/calcChain.xml><?xml version="1.0" encoding="utf-8"?>
<calcChain xmlns="http://schemas.openxmlformats.org/spreadsheetml/2006/main">
  <c r="D20" i="12" l="1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C20" i="12"/>
  <c r="C12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C19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C10" i="12"/>
  <c r="C11" i="12" s="1"/>
  <c r="J6" i="12"/>
  <c r="I5" i="12"/>
  <c r="I6" i="12" s="1"/>
  <c r="J5" i="12"/>
  <c r="K5" i="12"/>
  <c r="K6" i="12" s="1"/>
  <c r="L5" i="12"/>
  <c r="L6" i="12" s="1"/>
  <c r="M5" i="12"/>
  <c r="M6" i="12" s="1"/>
  <c r="N5" i="12"/>
  <c r="N6" i="12" s="1"/>
  <c r="O5" i="12"/>
  <c r="O6" i="12" s="1"/>
  <c r="P5" i="12"/>
  <c r="P6" i="12" s="1"/>
  <c r="Q5" i="12"/>
  <c r="Q6" i="12" s="1"/>
  <c r="R5" i="12"/>
  <c r="R6" i="12" s="1"/>
  <c r="S5" i="12"/>
  <c r="S6" i="12" s="1"/>
  <c r="T5" i="12"/>
  <c r="T6" i="12" s="1"/>
  <c r="U5" i="12"/>
  <c r="U6" i="12" s="1"/>
  <c r="V5" i="12"/>
  <c r="V6" i="12" s="1"/>
  <c r="V7" i="12" s="1"/>
  <c r="D5" i="12"/>
  <c r="D6" i="12" s="1"/>
  <c r="E5" i="12"/>
  <c r="E6" i="12" s="1"/>
  <c r="F5" i="12"/>
  <c r="F6" i="12" s="1"/>
  <c r="G5" i="12"/>
  <c r="G6" i="12" s="1"/>
  <c r="H5" i="12"/>
  <c r="H6" i="12" s="1"/>
  <c r="C5" i="12"/>
  <c r="C6" i="12" s="1"/>
  <c r="V12" i="12" l="1"/>
  <c r="S7" i="12"/>
  <c r="S12" i="12" s="1"/>
  <c r="U7" i="12"/>
  <c r="U12" i="12" s="1"/>
  <c r="D7" i="12"/>
  <c r="D12" i="12" s="1"/>
  <c r="O7" i="12"/>
  <c r="O12" i="12" s="1"/>
  <c r="K7" i="12"/>
  <c r="K12" i="12" s="1"/>
  <c r="J7" i="12"/>
  <c r="J12" i="12" s="1"/>
  <c r="F7" i="12"/>
  <c r="F12" i="12" s="1"/>
  <c r="Q7" i="12"/>
  <c r="Q12" i="12" s="1"/>
  <c r="M7" i="12"/>
  <c r="M12" i="12" s="1"/>
  <c r="I7" i="12"/>
  <c r="I12" i="12" s="1"/>
  <c r="C7" i="12"/>
  <c r="C8" i="12" s="1"/>
  <c r="E7" i="12"/>
  <c r="E12" i="12" s="1"/>
  <c r="T7" i="12"/>
  <c r="T12" i="12" s="1"/>
  <c r="P7" i="12"/>
  <c r="P12" i="12" s="1"/>
  <c r="L7" i="12"/>
  <c r="L12" i="12" s="1"/>
  <c r="G7" i="12"/>
  <c r="G12" i="12" s="1"/>
  <c r="R7" i="12"/>
  <c r="R12" i="12" s="1"/>
  <c r="N7" i="12"/>
  <c r="N12" i="12" s="1"/>
  <c r="H7" i="12"/>
  <c r="H12" i="12" s="1"/>
  <c r="D8" i="12" l="1"/>
  <c r="D63" i="1" l="1"/>
  <c r="D61" i="1"/>
  <c r="D51" i="1" a="1"/>
  <c r="D51" i="1" s="1"/>
  <c r="B50" i="1" a="1"/>
  <c r="B50" i="1" s="1"/>
  <c r="N49" i="1"/>
  <c r="D50" i="1" s="1" a="1"/>
  <c r="D50" i="1" s="1"/>
  <c r="D49" i="1"/>
  <c r="AT42" i="1"/>
  <c r="AR42" i="1"/>
  <c r="AQ42" i="1"/>
  <c r="AP42" i="1"/>
  <c r="AO42" i="1"/>
  <c r="AN42" i="1"/>
  <c r="AM42" i="1"/>
  <c r="AL42" i="1"/>
  <c r="AK42" i="1"/>
  <c r="AJ42" i="1"/>
  <c r="AH42" i="1"/>
  <c r="AG42" i="1"/>
  <c r="AF42" i="1"/>
  <c r="AE42" i="1"/>
  <c r="AD42" i="1"/>
  <c r="AC42" i="1"/>
  <c r="AB42" i="1"/>
  <c r="AA42" i="1"/>
  <c r="Z42" i="1"/>
  <c r="X42" i="1"/>
  <c r="W42" i="1"/>
  <c r="V42" i="1"/>
  <c r="U42" i="1"/>
  <c r="T42" i="1"/>
  <c r="S42" i="1"/>
  <c r="R42" i="1"/>
  <c r="Q42" i="1"/>
  <c r="P42" i="1"/>
  <c r="O42" i="1"/>
  <c r="N42" i="1"/>
  <c r="L42" i="1"/>
  <c r="J42" i="1"/>
  <c r="H42" i="1"/>
  <c r="M41" i="1"/>
  <c r="K41" i="1"/>
  <c r="AK40" i="1"/>
  <c r="AM40" i="1" s="1"/>
  <c r="AO40" i="1" s="1"/>
  <c r="AQ40" i="1" s="1"/>
  <c r="AA40" i="1"/>
  <c r="AC40" i="1" s="1"/>
  <c r="AE40" i="1" s="1"/>
  <c r="AG40" i="1" s="1"/>
  <c r="K40" i="1"/>
  <c r="M40" i="1" s="1"/>
  <c r="O40" i="1" s="1"/>
  <c r="Q40" i="1" s="1"/>
  <c r="S40" i="1" s="1"/>
  <c r="U40" i="1" s="1"/>
  <c r="W40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AP40" i="1" s="1"/>
  <c r="AR40" i="1" s="1"/>
  <c r="AT40" i="1" s="1"/>
  <c r="C38" i="1"/>
  <c r="C39" i="1" s="1"/>
  <c r="D29" i="1" s="1"/>
  <c r="O29" i="1"/>
  <c r="O41" i="1" s="1"/>
  <c r="O26" i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AM26" i="1" s="1"/>
  <c r="AO26" i="1" s="1"/>
  <c r="AQ26" i="1" s="1"/>
  <c r="AS26" i="1" s="1"/>
  <c r="N26" i="1"/>
  <c r="P26" i="1" s="1"/>
  <c r="F23" i="1"/>
  <c r="H23" i="1" s="1"/>
  <c r="J23" i="1" s="1"/>
  <c r="H22" i="1"/>
  <c r="J22" i="1" s="1"/>
  <c r="J20" i="1" s="1"/>
  <c r="F22" i="1"/>
  <c r="O20" i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AM20" i="1" s="1"/>
  <c r="AO20" i="1" s="1"/>
  <c r="AQ20" i="1" s="1"/>
  <c r="AS20" i="1" s="1"/>
  <c r="N20" i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P20" i="1" s="1"/>
  <c r="AR20" i="1" s="1"/>
  <c r="AT20" i="1" s="1"/>
  <c r="L20" i="1"/>
  <c r="F20" i="1"/>
  <c r="D20" i="1"/>
  <c r="O17" i="1"/>
  <c r="Q17" i="1" s="1"/>
  <c r="F17" i="1"/>
  <c r="D17" i="1"/>
  <c r="D43" i="1" s="1"/>
  <c r="D12" i="1"/>
  <c r="D13" i="1" s="1"/>
  <c r="F11" i="1"/>
  <c r="B11" i="1" s="1" a="1"/>
  <c r="B11" i="1" s="1"/>
  <c r="F10" i="1"/>
  <c r="B10" i="1" a="1"/>
  <c r="B10" i="1" s="1"/>
  <c r="F9" i="1"/>
  <c r="B9" i="1" s="1" a="1"/>
  <c r="B9" i="1" s="1"/>
  <c r="F8" i="1"/>
  <c r="B8" i="1" a="1"/>
  <c r="B8" i="1" s="1"/>
  <c r="J7" i="1"/>
  <c r="J49" i="1" s="1"/>
  <c r="H7" i="1"/>
  <c r="H49" i="1" s="1"/>
  <c r="F7" i="1"/>
  <c r="F49" i="1" s="1"/>
  <c r="D6" i="1"/>
  <c r="I13" i="1" l="1"/>
  <c r="I3" i="1" s="1"/>
  <c r="D5" i="1"/>
  <c r="D42" i="1"/>
  <c r="G13" i="1"/>
  <c r="G3" i="1" s="1"/>
  <c r="K13" i="1"/>
  <c r="K3" i="1" s="1"/>
  <c r="B49" i="1" a="1"/>
  <c r="B49" i="1" s="1"/>
  <c r="Q43" i="1"/>
  <c r="S17" i="1"/>
  <c r="F29" i="1"/>
  <c r="D41" i="1"/>
  <c r="D44" i="1" s="1"/>
  <c r="D45" i="1" s="1"/>
  <c r="R26" i="1"/>
  <c r="T26" i="1" s="1"/>
  <c r="V26" i="1" s="1"/>
  <c r="X26" i="1" s="1"/>
  <c r="Z26" i="1" s="1"/>
  <c r="AB26" i="1" s="1"/>
  <c r="AD26" i="1" s="1"/>
  <c r="AF26" i="1" s="1"/>
  <c r="AH26" i="1" s="1"/>
  <c r="AJ26" i="1" s="1"/>
  <c r="AL26" i="1" s="1"/>
  <c r="AN26" i="1" s="1"/>
  <c r="AP26" i="1" s="1"/>
  <c r="AR26" i="1" s="1"/>
  <c r="AT26" i="1" s="1"/>
  <c r="B26" i="1" a="1"/>
  <c r="B26" i="1" s="1"/>
  <c r="Q29" i="1"/>
  <c r="F43" i="1"/>
  <c r="F12" i="1"/>
  <c r="B12" i="1" s="1"/>
  <c r="F13" i="1"/>
  <c r="H17" i="1"/>
  <c r="H20" i="1"/>
  <c r="B20" i="1" s="1" a="1"/>
  <c r="B20" i="1" s="1"/>
  <c r="B40" i="1" a="1"/>
  <c r="B40" i="1" s="1"/>
  <c r="B7" i="1" a="1"/>
  <c r="B7" i="1" s="1"/>
  <c r="J17" i="1" l="1"/>
  <c r="H43" i="1"/>
  <c r="B17" i="1" a="1"/>
  <c r="B17" i="1" s="1"/>
  <c r="F42" i="1"/>
  <c r="B42" i="1" s="1" a="1"/>
  <c r="B42" i="1" s="1"/>
  <c r="B13" i="1"/>
  <c r="E13" i="1"/>
  <c r="E3" i="1" s="1"/>
  <c r="F5" i="1"/>
  <c r="Q41" i="1"/>
  <c r="Q44" i="1" s="1"/>
  <c r="Q45" i="1" s="1"/>
  <c r="S29" i="1"/>
  <c r="H29" i="1"/>
  <c r="F41" i="1"/>
  <c r="F44" i="1" s="1"/>
  <c r="U17" i="1"/>
  <c r="S43" i="1"/>
  <c r="F45" i="1" l="1"/>
  <c r="U43" i="1"/>
  <c r="W17" i="1"/>
  <c r="Y17" i="1" s="1"/>
  <c r="AA17" i="1" s="1"/>
  <c r="AC17" i="1" s="1"/>
  <c r="AE17" i="1" s="1"/>
  <c r="AG17" i="1" s="1"/>
  <c r="AI17" i="1" s="1"/>
  <c r="AK17" i="1" s="1"/>
  <c r="AM17" i="1" s="1"/>
  <c r="AO17" i="1" s="1"/>
  <c r="AQ17" i="1" s="1"/>
  <c r="AS17" i="1" s="1"/>
  <c r="J29" i="1"/>
  <c r="H41" i="1"/>
  <c r="S41" i="1"/>
  <c r="S44" i="1" s="1"/>
  <c r="S45" i="1" s="1"/>
  <c r="U29" i="1"/>
  <c r="B29" i="1" a="1"/>
  <c r="B29" i="1" s="1"/>
  <c r="L17" i="1"/>
  <c r="J43" i="1"/>
  <c r="L43" i="1" l="1"/>
  <c r="N17" i="1"/>
  <c r="J41" i="1"/>
  <c r="L29" i="1"/>
  <c r="J44" i="1"/>
  <c r="H44" i="1"/>
  <c r="H45" i="1" s="1"/>
  <c r="J45" i="1" s="1"/>
  <c r="U41" i="1"/>
  <c r="U44" i="1" s="1"/>
  <c r="U45" i="1" s="1"/>
  <c r="W29" i="1"/>
  <c r="L41" i="1" l="1"/>
  <c r="N29" i="1"/>
  <c r="P17" i="1"/>
  <c r="N43" i="1"/>
  <c r="W41" i="1"/>
  <c r="Y29" i="1"/>
  <c r="L44" i="1"/>
  <c r="L45" i="1" s="1"/>
  <c r="Y41" i="1" l="1"/>
  <c r="AA29" i="1"/>
  <c r="P43" i="1"/>
  <c r="R17" i="1"/>
  <c r="N41" i="1"/>
  <c r="N44" i="1" s="1"/>
  <c r="P29" i="1"/>
  <c r="N45" i="1" l="1"/>
  <c r="P41" i="1"/>
  <c r="P44" i="1" s="1"/>
  <c r="R29" i="1"/>
  <c r="R43" i="1"/>
  <c r="T17" i="1"/>
  <c r="AA41" i="1"/>
  <c r="AC29" i="1"/>
  <c r="AC41" i="1" l="1"/>
  <c r="AE29" i="1"/>
  <c r="T43" i="1"/>
  <c r="V17" i="1"/>
  <c r="R41" i="1"/>
  <c r="T29" i="1"/>
  <c r="R44" i="1"/>
  <c r="P45" i="1"/>
  <c r="T41" i="1" l="1"/>
  <c r="T44" i="1" s="1"/>
  <c r="V29" i="1"/>
  <c r="V43" i="1"/>
  <c r="X17" i="1"/>
  <c r="R45" i="1"/>
  <c r="AE41" i="1"/>
  <c r="AG29" i="1"/>
  <c r="Z17" i="1" l="1"/>
  <c r="X43" i="1"/>
  <c r="AG41" i="1"/>
  <c r="AI29" i="1"/>
  <c r="T45" i="1"/>
  <c r="V41" i="1"/>
  <c r="V44" i="1" s="1"/>
  <c r="X29" i="1"/>
  <c r="X41" i="1" l="1"/>
  <c r="Z29" i="1"/>
  <c r="B41" i="1" a="1"/>
  <c r="B41" i="1" s="1"/>
  <c r="X44" i="1"/>
  <c r="B44" i="1" s="1" a="1"/>
  <c r="B44" i="1" s="1"/>
  <c r="V45" i="1"/>
  <c r="X45" i="1" s="1"/>
  <c r="B43" i="1" a="1"/>
  <c r="B43" i="1" s="1"/>
  <c r="AB17" i="1"/>
  <c r="Z43" i="1"/>
  <c r="AI41" i="1"/>
  <c r="AK29" i="1"/>
  <c r="Z41" i="1" l="1"/>
  <c r="AB29" i="1"/>
  <c r="AK41" i="1"/>
  <c r="AM29" i="1"/>
  <c r="Z44" i="1"/>
  <c r="Z45" i="1"/>
  <c r="AB43" i="1"/>
  <c r="AD17" i="1"/>
  <c r="AD43" i="1" l="1"/>
  <c r="AF17" i="1"/>
  <c r="AB41" i="1"/>
  <c r="AB44" i="1" s="1"/>
  <c r="AB45" i="1" s="1"/>
  <c r="AD29" i="1"/>
  <c r="AM41" i="1"/>
  <c r="AO29" i="1"/>
  <c r="AF43" i="1" l="1"/>
  <c r="AH17" i="1"/>
  <c r="AO41" i="1"/>
  <c r="AQ29" i="1"/>
  <c r="AD41" i="1"/>
  <c r="AF29" i="1"/>
  <c r="AD44" i="1"/>
  <c r="AD45" i="1" s="1"/>
  <c r="AF45" i="1" l="1"/>
  <c r="AF41" i="1"/>
  <c r="AH29" i="1"/>
  <c r="AF44" i="1"/>
  <c r="AJ17" i="1"/>
  <c r="AH43" i="1"/>
  <c r="AQ41" i="1"/>
  <c r="AS29" i="1"/>
  <c r="AS41" i="1" s="1"/>
  <c r="AH41" i="1" l="1"/>
  <c r="AJ29" i="1"/>
  <c r="AJ43" i="1"/>
  <c r="AL17" i="1"/>
  <c r="AH44" i="1"/>
  <c r="AH45" i="1" s="1"/>
  <c r="AJ44" i="1" l="1"/>
  <c r="AJ45" i="1" s="1"/>
  <c r="AJ41" i="1"/>
  <c r="AL29" i="1"/>
  <c r="AL43" i="1"/>
  <c r="AN17" i="1"/>
  <c r="AP17" i="1" l="1"/>
  <c r="AN43" i="1"/>
  <c r="AL41" i="1"/>
  <c r="AL44" i="1" s="1"/>
  <c r="AL45" i="1" s="1"/>
  <c r="AN29" i="1"/>
  <c r="AN44" i="1" l="1"/>
  <c r="AN45" i="1" s="1"/>
  <c r="AN41" i="1"/>
  <c r="AP29" i="1"/>
  <c r="AR17" i="1"/>
  <c r="AP43" i="1"/>
  <c r="AR43" i="1" l="1"/>
  <c r="AT17" i="1"/>
  <c r="AT43" i="1" s="1"/>
  <c r="AP41" i="1"/>
  <c r="AP44" i="1" s="1"/>
  <c r="AP45" i="1" s="1"/>
  <c r="AR29" i="1"/>
  <c r="AR41" i="1" l="1"/>
  <c r="AR44" i="1" s="1"/>
  <c r="AR45" i="1" s="1"/>
  <c r="AT29" i="1"/>
  <c r="AT41" i="1" s="1"/>
  <c r="AT44" i="1" s="1"/>
  <c r="AT45" i="1" l="1"/>
</calcChain>
</file>

<file path=xl/sharedStrings.xml><?xml version="1.0" encoding="utf-8"?>
<sst xmlns="http://schemas.openxmlformats.org/spreadsheetml/2006/main" count="194" uniqueCount="131">
  <si>
    <t>CAPEX - Cenário 1</t>
  </si>
  <si>
    <t>TOTAL</t>
  </si>
  <si>
    <t>Ano 01</t>
  </si>
  <si>
    <t>Ano 02</t>
  </si>
  <si>
    <t>Ano 03</t>
  </si>
  <si>
    <t>Ano 04</t>
  </si>
  <si>
    <t>Ano 05</t>
  </si>
  <si>
    <t>Ano 06</t>
  </si>
  <si>
    <t>Ano 07</t>
  </si>
  <si>
    <t>Ano 08</t>
  </si>
  <si>
    <t>Ano 09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</si>
  <si>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</si>
  <si>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</si>
  <si>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</si>
  <si>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</si>
  <si>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</si>
  <si>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</si>
  <si>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</si>
  <si>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</si>
  <si>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</si>
  <si>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</si>
  <si>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</si>
  <si>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</si>
  <si>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VPL</t>
  </si>
  <si>
    <t>0,14%</t>
  </si>
  <si>
    <t>0,20%</t>
  </si>
  <si>
    <t>4,54%</t>
  </si>
  <si>
    <t>%</t>
  </si>
  <si>
    <t>R$</t>
  </si>
  <si>
    <t>20.575.588,51</t>
  </si>
  <si>
    <t>9.392.411,92</t>
  </si>
  <si>
    <t>4.484.107,21</t>
  </si>
  <si>
    <t>estudos- ressarcimento</t>
  </si>
  <si>
    <t>Obras Civis</t>
  </si>
  <si>
    <t>28,27%</t>
  </si>
  <si>
    <t>-</t>
  </si>
  <si>
    <t>Ambiental</t>
  </si>
  <si>
    <t>0,41%</t>
  </si>
  <si>
    <t>Equipamentos e Sistemas</t>
  </si>
  <si>
    <t>7,59%</t>
  </si>
  <si>
    <t>Reinvestimento em Equipamentos e Sistemas</t>
  </si>
  <si>
    <t>4,88%</t>
  </si>
  <si>
    <t>RECUPERAÇÃO ESTRUTURAL</t>
  </si>
  <si>
    <t>58,85%</t>
  </si>
  <si>
    <t>5810.882.59</t>
  </si>
  <si>
    <t>ESTACIONAMENTO</t>
  </si>
  <si>
    <t>R$/Vaga/Dia</t>
  </si>
  <si>
    <t>n. vagas</t>
  </si>
  <si>
    <t>Receita Direta Estacioan.</t>
  </si>
  <si>
    <t>Receita Bruta Total</t>
  </si>
  <si>
    <t>Receita Ocupação</t>
  </si>
  <si>
    <t>Taxa de Rateio</t>
  </si>
  <si>
    <t>Receita com Mídia e Publicidade</t>
  </si>
  <si>
    <t>Acostagem</t>
  </si>
  <si>
    <t>OPEX</t>
  </si>
  <si>
    <t>Descrição</t>
  </si>
  <si>
    <t>Custos Anuais</t>
  </si>
  <si>
    <t>Gastos Gerais</t>
  </si>
  <si>
    <t>Treinamentos</t>
  </si>
  <si>
    <t>Certificações e Procedimentos</t>
  </si>
  <si>
    <t>Ambiental e Social</t>
  </si>
  <si>
    <t>Licenças e Garantias</t>
  </si>
  <si>
    <t>Gastos Operacionais</t>
  </si>
  <si>
    <t>Manutenção Obras Civis</t>
  </si>
  <si>
    <t>Serviços de Terceiros</t>
  </si>
  <si>
    <t>salarios</t>
  </si>
  <si>
    <t>TOTAL GERAL</t>
  </si>
  <si>
    <t>OPEX ESTAC 2.900 VAGAS</t>
  </si>
  <si>
    <t xml:space="preserve">OPEX   </t>
  </si>
  <si>
    <t>INV</t>
  </si>
  <si>
    <t>RECEITAS</t>
  </si>
  <si>
    <t>LUCRO</t>
  </si>
  <si>
    <t>CAPEX Cenário 2</t>
  </si>
  <si>
    <t>18,37%</t>
  </si>
  <si>
    <t>7,07%</t>
  </si>
  <si>
    <t>2,83%</t>
  </si>
  <si>
    <t>46,63%</t>
  </si>
  <si>
    <t>25,11%</t>
  </si>
  <si>
    <t>Cen 1+cen2</t>
  </si>
  <si>
    <t>SERVIÇOS TÉCNICOS PROFISSIONAIS</t>
  </si>
  <si>
    <t>SERVIÇOS PRELIMINARES</t>
  </si>
  <si>
    <t>FUNDAÇÕES E ESTRUTURAS</t>
  </si>
  <si>
    <t>ARQUITETURA E ELEMENTOS DE URBANISMO</t>
  </si>
  <si>
    <t>INSTALAÇÕES HIDRÁULICAS E SANITÁRIAS</t>
  </si>
  <si>
    <t>INSTALAÇÕES ELÉTRICAS E ELETRÔNICAS</t>
  </si>
  <si>
    <t>INSTALAÇÕES MECÂNICAS E DE UTILIDADES</t>
  </si>
  <si>
    <t>INSTALAÇÕES PREVENÇÃO E COMBATE À INCÊNDIO</t>
  </si>
  <si>
    <t>SERVIÇOS COMPLEMENTARES</t>
  </si>
  <si>
    <t>cen 2 com estrutura</t>
  </si>
  <si>
    <t>capex</t>
  </si>
  <si>
    <t>opex</t>
  </si>
  <si>
    <t>vagas</t>
  </si>
  <si>
    <t>total custos</t>
  </si>
  <si>
    <t>custo vaga</t>
  </si>
  <si>
    <t>receitas</t>
  </si>
  <si>
    <t>VPL receitas</t>
  </si>
  <si>
    <t>receita lojas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</si>
  <si>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</si>
  <si>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</si>
  <si>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</si>
  <si>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</si>
  <si>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</si>
  <si>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</si>
  <si>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</si>
  <si>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</si>
  <si>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</si>
  <si>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</si>
  <si>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</si>
  <si>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</si>
  <si>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</si>
  <si>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</si>
  <si>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</si>
  <si>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</si>
  <si>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</si>
  <si>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</si>
  <si>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</si>
  <si>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</si>
  <si>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Reducao na outorga vaga</t>
  </si>
  <si>
    <t>Reducao na outorga por vaga suprimida (R$)</t>
  </si>
  <si>
    <t>Reducao outorga m2 de ABL suprimida (R$)</t>
  </si>
  <si>
    <t>RECEITAS ESTACIONAMENTO</t>
  </si>
  <si>
    <t>OPEX ESTACIONAMENTO</t>
  </si>
  <si>
    <t>CAPEX ESTACIONAMENTO</t>
  </si>
  <si>
    <t>n. VAGAS</t>
  </si>
  <si>
    <t>VPL custos ESTACIONAMENTO</t>
  </si>
  <si>
    <t>LOJAS- ABL</t>
  </si>
  <si>
    <t>Receita/ m2</t>
  </si>
  <si>
    <t>Reducao outorga /m2 de ABL</t>
  </si>
  <si>
    <t>RECEITA- LOJA</t>
  </si>
  <si>
    <t>RECEITA /M2</t>
  </si>
  <si>
    <t>OPEX LOJAS- NÃO CONSIDERA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</si>
</sst>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.00"/>
    <numFmt numFmtId="166" formatCode="_-* #,##0.00_-;\-* #,##0.00_-;_-* &quot;-&quot;??_-;_-@"/>
    <numFmt numFmtId="170" formatCode="_(* #,##0.00_);_(* \(#,##0.00\);_(* &quot;-&quot;??_);_(@_)"/>
  </numFmts>
  <fonts count="24" x14ac:knownFonts="1">
    <font>
      <sz val="10"/>
      <color rgb="FF000000"/>
      <name val="Arial"/>
    </font>
    <font>
      <b/>
      <sz val="7"/>
      <color rgb="FF000000"/>
      <name val="Arial"/>
    </font>
    <font>
      <sz val="10"/>
      <name val="Arial"/>
    </font>
    <font>
      <sz val="10"/>
      <color theme="1"/>
      <name val="Arial"/>
    </font>
    <font>
      <sz val="7"/>
      <color rgb="FF000000"/>
      <name val="Arial"/>
    </font>
    <font>
      <sz val="8"/>
      <color rgb="FF000000"/>
      <name val="Arial"/>
    </font>
    <font>
      <b/>
      <sz val="6"/>
      <color rgb="FF000000"/>
      <name val="Arial"/>
    </font>
    <font>
      <b/>
      <sz val="6"/>
      <color rgb="FF335693"/>
      <name val="Arial"/>
    </font>
    <font>
      <b/>
      <sz val="6"/>
      <color rgb="FFFFFFFF"/>
      <name val="Arial"/>
    </font>
    <font>
      <sz val="6"/>
      <color rgb="FF000000"/>
      <name val="Arial"/>
    </font>
    <font>
      <sz val="9"/>
      <color rgb="FF000000"/>
      <name val="Arial"/>
    </font>
    <font>
      <sz val="8"/>
      <color rgb="FF000000"/>
      <name val="Trebuchet MS"/>
    </font>
    <font>
      <b/>
      <sz val="9"/>
      <color rgb="FF000000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33CCCC"/>
        <bgColor rgb="FF33CCCC"/>
      </patternFill>
    </fill>
    <fill>
      <patternFill patternType="solid">
        <fgColor rgb="FFF2F2F2"/>
        <bgColor rgb="FFF2F2F2"/>
      </patternFill>
    </fill>
    <fill>
      <patternFill patternType="solid">
        <fgColor rgb="FF8F98A6"/>
        <bgColor rgb="FF8F98A6"/>
      </patternFill>
    </fill>
    <fill>
      <patternFill patternType="solid">
        <fgColor rgb="FFDEEBF7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DAE3F3"/>
        <bgColor rgb="FFDAE3F3"/>
      </patternFill>
    </fill>
    <fill>
      <patternFill patternType="solid">
        <fgColor rgb="FFCCCCCC"/>
        <bgColor rgb="FFCC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170" fontId="23" fillId="0" borderId="10" applyFont="0" applyFill="0" applyBorder="0" applyAlignment="0" applyProtection="0"/>
  </cellStyleXfs>
  <cellXfs count="111">
    <xf numFmtId="0" fontId="0" fillId="0" borderId="0" xfId="0" applyFont="1" applyAlignment="1"/>
    <xf numFmtId="0" fontId="1" fillId="0" borderId="1" xfId="0" applyFont="1" applyBorder="1"/>
    <xf numFmtId="10" fontId="0" fillId="0" borderId="1" xfId="0" applyNumberFormat="1" applyFon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4" xfId="0" applyFont="1" applyBorder="1"/>
    <xf numFmtId="0" fontId="1" fillId="2" borderId="6" xfId="0" applyFont="1" applyFill="1" applyBorder="1" applyAlignment="1">
      <alignment horizontal="center"/>
    </xf>
    <xf numFmtId="0" fontId="0" fillId="2" borderId="1" xfId="0" applyFont="1" applyFill="1" applyBorder="1"/>
    <xf numFmtId="0" fontId="1" fillId="3" borderId="1" xfId="0" applyFont="1" applyFill="1" applyBorder="1"/>
    <xf numFmtId="9" fontId="1" fillId="3" borderId="1" xfId="0" applyNumberFormat="1" applyFont="1" applyFill="1" applyBorder="1"/>
    <xf numFmtId="4" fontId="0" fillId="3" borderId="1" xfId="0" applyNumberFormat="1" applyFont="1" applyFill="1" applyBorder="1"/>
    <xf numFmtId="0" fontId="0" fillId="3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0" fillId="0" borderId="1" xfId="0" applyNumberFormat="1" applyFont="1" applyBorder="1"/>
    <xf numFmtId="9" fontId="4" fillId="0" borderId="1" xfId="0" applyNumberFormat="1" applyFont="1" applyBorder="1"/>
    <xf numFmtId="0" fontId="5" fillId="0" borderId="1" xfId="0" applyFont="1" applyBorder="1"/>
    <xf numFmtId="9" fontId="0" fillId="0" borderId="1" xfId="0" applyNumberFormat="1" applyFont="1" applyBorder="1"/>
    <xf numFmtId="0" fontId="1" fillId="2" borderId="1" xfId="0" applyFont="1" applyFill="1" applyBorder="1"/>
    <xf numFmtId="9" fontId="1" fillId="2" borderId="1" xfId="0" applyNumberFormat="1" applyFont="1" applyFill="1" applyBorder="1"/>
    <xf numFmtId="4" fontId="0" fillId="2" borderId="1" xfId="0" applyNumberFormat="1" applyFont="1" applyFill="1" applyBorder="1"/>
    <xf numFmtId="0" fontId="6" fillId="0" borderId="1" xfId="0" applyFont="1" applyBorder="1"/>
    <xf numFmtId="0" fontId="7" fillId="4" borderId="7" xfId="0" applyFont="1" applyFill="1" applyBorder="1" applyAlignment="1">
      <alignment horizontal="center"/>
    </xf>
    <xf numFmtId="0" fontId="8" fillId="5" borderId="1" xfId="0" applyFont="1" applyFill="1" applyBorder="1"/>
    <xf numFmtId="0" fontId="0" fillId="5" borderId="1" xfId="0" applyFont="1" applyFill="1" applyBorder="1"/>
    <xf numFmtId="4" fontId="0" fillId="5" borderId="1" xfId="0" applyNumberFormat="1" applyFont="1" applyFill="1" applyBorder="1"/>
    <xf numFmtId="4" fontId="3" fillId="0" borderId="0" xfId="0" applyNumberFormat="1" applyFont="1"/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horizontal="center"/>
    </xf>
    <xf numFmtId="4" fontId="0" fillId="0" borderId="0" xfId="0" applyNumberFormat="1" applyFont="1"/>
    <xf numFmtId="0" fontId="9" fillId="0" borderId="1" xfId="0" applyFont="1" applyBorder="1"/>
    <xf numFmtId="0" fontId="8" fillId="5" borderId="1" xfId="0" applyFont="1" applyFill="1" applyBorder="1" applyAlignment="1">
      <alignment horizontal="center"/>
    </xf>
    <xf numFmtId="0" fontId="3" fillId="0" borderId="0" xfId="0" applyFont="1"/>
    <xf numFmtId="0" fontId="5" fillId="6" borderId="7" xfId="0" applyFont="1" applyFill="1" applyBorder="1"/>
    <xf numFmtId="4" fontId="0" fillId="6" borderId="7" xfId="0" applyNumberFormat="1" applyFont="1" applyFill="1" applyBorder="1"/>
    <xf numFmtId="0" fontId="5" fillId="0" borderId="0" xfId="0" applyFont="1"/>
    <xf numFmtId="4" fontId="3" fillId="7" borderId="7" xfId="0" applyNumberFormat="1" applyFont="1" applyFill="1" applyBorder="1"/>
    <xf numFmtId="0" fontId="3" fillId="7" borderId="7" xfId="0" applyFont="1" applyFill="1" applyBorder="1"/>
    <xf numFmtId="164" fontId="3" fillId="0" borderId="0" xfId="0" applyNumberFormat="1" applyFont="1"/>
    <xf numFmtId="0" fontId="10" fillId="8" borderId="7" xfId="0" applyFont="1" applyFill="1" applyBorder="1"/>
    <xf numFmtId="4" fontId="10" fillId="9" borderId="7" xfId="0" applyNumberFormat="1" applyFont="1" applyFill="1" applyBorder="1" applyAlignment="1">
      <alignment horizontal="right"/>
    </xf>
    <xf numFmtId="0" fontId="11" fillId="0" borderId="1" xfId="0" applyFont="1" applyBorder="1"/>
    <xf numFmtId="4" fontId="0" fillId="0" borderId="3" xfId="0" applyNumberFormat="1" applyFont="1" applyBorder="1" applyAlignment="1">
      <alignment horizontal="right"/>
    </xf>
    <xf numFmtId="4" fontId="14" fillId="0" borderId="0" xfId="0" applyNumberFormat="1" applyFont="1"/>
    <xf numFmtId="2" fontId="14" fillId="10" borderId="1" xfId="0" applyNumberFormat="1" applyFont="1" applyFill="1" applyBorder="1"/>
    <xf numFmtId="2" fontId="16" fillId="10" borderId="1" xfId="0" applyNumberFormat="1" applyFont="1" applyFill="1" applyBorder="1" applyAlignment="1"/>
    <xf numFmtId="43" fontId="0" fillId="0" borderId="0" xfId="1" applyFont="1" applyAlignment="1"/>
    <xf numFmtId="43" fontId="14" fillId="0" borderId="0" xfId="1" applyFont="1"/>
    <xf numFmtId="43" fontId="15" fillId="10" borderId="1" xfId="1" applyFont="1" applyFill="1" applyBorder="1" applyAlignment="1"/>
    <xf numFmtId="43" fontId="13" fillId="0" borderId="1" xfId="1" applyFont="1" applyBorder="1"/>
    <xf numFmtId="43" fontId="14" fillId="0" borderId="1" xfId="1" applyFont="1" applyBorder="1"/>
    <xf numFmtId="0" fontId="22" fillId="0" borderId="0" xfId="0" applyFont="1" applyAlignment="1"/>
    <xf numFmtId="166" fontId="20" fillId="0" borderId="0" xfId="0" applyNumberFormat="1" applyFont="1" applyAlignment="1"/>
    <xf numFmtId="43" fontId="21" fillId="0" borderId="0" xfId="1" applyFont="1" applyAlignment="1"/>
    <xf numFmtId="4" fontId="21" fillId="0" borderId="0" xfId="0" applyNumberFormat="1" applyFont="1" applyAlignment="1"/>
    <xf numFmtId="10" fontId="20" fillId="0" borderId="0" xfId="1" applyNumberFormat="1" applyFont="1"/>
    <xf numFmtId="166" fontId="13" fillId="11" borderId="0" xfId="0" applyNumberFormat="1" applyFont="1" applyFill="1"/>
    <xf numFmtId="43" fontId="13" fillId="12" borderId="8" xfId="1" applyFont="1" applyFill="1" applyBorder="1" applyAlignment="1"/>
    <xf numFmtId="166" fontId="13" fillId="12" borderId="0" xfId="0" applyNumberFormat="1" applyFont="1" applyFill="1"/>
    <xf numFmtId="0" fontId="0" fillId="11" borderId="0" xfId="0" applyFont="1" applyFill="1" applyAlignment="1"/>
    <xf numFmtId="43" fontId="13" fillId="11" borderId="8" xfId="1" applyFont="1" applyFill="1" applyBorder="1"/>
    <xf numFmtId="43" fontId="10" fillId="11" borderId="0" xfId="1" applyFont="1" applyFill="1"/>
    <xf numFmtId="4" fontId="10" fillId="11" borderId="0" xfId="0" applyNumberFormat="1" applyFont="1" applyFill="1"/>
    <xf numFmtId="4" fontId="10" fillId="11" borderId="9" xfId="0" applyNumberFormat="1" applyFont="1" applyFill="1" applyBorder="1"/>
    <xf numFmtId="4" fontId="14" fillId="11" borderId="0" xfId="0" applyNumberFormat="1" applyFont="1" applyFill="1"/>
    <xf numFmtId="0" fontId="19" fillId="11" borderId="0" xfId="0" applyFont="1" applyFill="1" applyAlignment="1"/>
    <xf numFmtId="43" fontId="20" fillId="11" borderId="8" xfId="1" applyFont="1" applyFill="1" applyBorder="1"/>
    <xf numFmtId="43" fontId="21" fillId="11" borderId="0" xfId="1" applyFont="1" applyFill="1"/>
    <xf numFmtId="4" fontId="21" fillId="11" borderId="0" xfId="0" applyNumberFormat="1" applyFont="1" applyFill="1"/>
    <xf numFmtId="4" fontId="19" fillId="11" borderId="0" xfId="0" applyNumberFormat="1" applyFont="1" applyFill="1"/>
    <xf numFmtId="0" fontId="22" fillId="11" borderId="0" xfId="0" applyFont="1" applyFill="1" applyAlignment="1"/>
    <xf numFmtId="43" fontId="13" fillId="11" borderId="8" xfId="1" applyFont="1" applyFill="1" applyBorder="1" applyAlignment="1"/>
    <xf numFmtId="4" fontId="13" fillId="11" borderId="0" xfId="0" applyNumberFormat="1" applyFont="1" applyFill="1"/>
    <xf numFmtId="43" fontId="10" fillId="12" borderId="0" xfId="1" applyFont="1" applyFill="1"/>
    <xf numFmtId="0" fontId="0" fillId="13" borderId="0" xfId="0" applyFont="1" applyFill="1" applyAlignment="1"/>
    <xf numFmtId="4" fontId="14" fillId="13" borderId="0" xfId="0" applyNumberFormat="1" applyFont="1" applyFill="1"/>
    <xf numFmtId="43" fontId="0" fillId="13" borderId="0" xfId="1" applyFont="1" applyFill="1" applyAlignment="1"/>
    <xf numFmtId="43" fontId="14" fillId="13" borderId="0" xfId="1" applyFont="1" applyFill="1"/>
    <xf numFmtId="166" fontId="13" fillId="13" borderId="0" xfId="0" applyNumberFormat="1" applyFont="1" applyFill="1" applyAlignment="1"/>
    <xf numFmtId="0" fontId="13" fillId="13" borderId="8" xfId="0" applyFont="1" applyFill="1" applyBorder="1"/>
    <xf numFmtId="166" fontId="13" fillId="13" borderId="0" xfId="0" applyNumberFormat="1" applyFont="1" applyFill="1"/>
    <xf numFmtId="4" fontId="10" fillId="13" borderId="0" xfId="0" applyNumberFormat="1" applyFont="1" applyFill="1"/>
    <xf numFmtId="0" fontId="13" fillId="14" borderId="8" xfId="0" applyFont="1" applyFill="1" applyBorder="1" applyAlignment="1"/>
    <xf numFmtId="166" fontId="13" fillId="14" borderId="0" xfId="0" applyNumberFormat="1" applyFont="1" applyFill="1"/>
    <xf numFmtId="0" fontId="0" fillId="0" borderId="0" xfId="0" applyFont="1" applyFill="1" applyAlignment="1"/>
    <xf numFmtId="0" fontId="13" fillId="0" borderId="10" xfId="0" applyFont="1" applyFill="1" applyBorder="1" applyAlignment="1"/>
    <xf numFmtId="166" fontId="13" fillId="0" borderId="0" xfId="0" applyNumberFormat="1" applyFont="1" applyFill="1"/>
    <xf numFmtId="43" fontId="15" fillId="15" borderId="8" xfId="1" applyFont="1" applyFill="1" applyBorder="1" applyAlignment="1"/>
    <xf numFmtId="0" fontId="0" fillId="16" borderId="0" xfId="0" applyFont="1" applyFill="1" applyAlignment="1"/>
    <xf numFmtId="43" fontId="15" fillId="16" borderId="8" xfId="1" applyFont="1" applyFill="1" applyBorder="1" applyAlignment="1"/>
    <xf numFmtId="43" fontId="13" fillId="16" borderId="0" xfId="1" applyFont="1" applyFill="1"/>
    <xf numFmtId="4" fontId="13" fillId="16" borderId="0" xfId="0" applyNumberFormat="1" applyFont="1" applyFill="1"/>
    <xf numFmtId="4" fontId="14" fillId="16" borderId="0" xfId="0" applyNumberFormat="1" applyFont="1" applyFill="1"/>
    <xf numFmtId="43" fontId="10" fillId="15" borderId="0" xfId="1" applyFont="1" applyFill="1"/>
    <xf numFmtId="43" fontId="10" fillId="0" borderId="0" xfId="1" applyFont="1" applyFill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/>
    <xf numFmtId="0" fontId="2" fillId="0" borderId="4" xfId="0" applyFont="1" applyBorder="1"/>
    <xf numFmtId="9" fontId="1" fillId="2" borderId="2" xfId="0" applyNumberFormat="1" applyFont="1" applyFill="1" applyBorder="1" applyAlignment="1">
      <alignment horizontal="center"/>
    </xf>
    <xf numFmtId="166" fontId="13" fillId="17" borderId="0" xfId="0" applyNumberFormat="1" applyFont="1" applyFill="1" applyAlignment="1"/>
    <xf numFmtId="43" fontId="18" fillId="17" borderId="8" xfId="1" applyFont="1" applyFill="1" applyBorder="1"/>
    <xf numFmtId="43" fontId="10" fillId="17" borderId="0" xfId="1" applyFont="1" applyFill="1"/>
    <xf numFmtId="4" fontId="10" fillId="17" borderId="0" xfId="0" applyNumberFormat="1" applyFont="1" applyFill="1"/>
    <xf numFmtId="4" fontId="14" fillId="17" borderId="0" xfId="0" applyNumberFormat="1" applyFont="1" applyFill="1"/>
    <xf numFmtId="43" fontId="13" fillId="17" borderId="8" xfId="1" applyFont="1" applyFill="1" applyBorder="1"/>
    <xf numFmtId="4" fontId="10" fillId="17" borderId="0" xfId="0" applyNumberFormat="1" applyFont="1" applyFill="1" applyAlignment="1"/>
    <xf numFmtId="4" fontId="14" fillId="17" borderId="0" xfId="0" applyNumberFormat="1" applyFont="1" applyFill="1" applyAlignment="1"/>
    <xf numFmtId="0" fontId="14" fillId="17" borderId="0" xfId="0" applyFont="1" applyFill="1" applyAlignment="1"/>
    <xf numFmtId="43" fontId="12" fillId="17" borderId="0" xfId="1" applyFont="1" applyFill="1"/>
  </cellXfs>
  <cellStyles count="3">
    <cellStyle name="Comma" xfId="2"/>
    <cellStyle name="Normal" xfId="0" builtinId="0"/>
    <cellStyle name="Vírgula" xfId="1" builtinId="3"/>
  </cellStyles>
  <dxfs count="65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29">
    <tableStyle name="INV_REC-style" pivot="0" count="3">
      <tableStyleElement type="headerRow" dxfId="64"/>
      <tableStyleElement type="firstRowStripe" dxfId="63"/>
      <tableStyleElement type="secondRowStripe" dxfId="62"/>
    </tableStyle>
    <tableStyle name="INV_REC-style 2" pivot="0" count="3">
      <tableStyleElement type="headerRow" dxfId="61"/>
      <tableStyleElement type="firstRowStripe" dxfId="60"/>
      <tableStyleElement type="secondRowStripe" dxfId="59"/>
    </tableStyle>
    <tableStyle name="Copy of INV_REC-style" pivot="0" count="3">
      <tableStyleElement type="headerRow" dxfId="58"/>
      <tableStyleElement type="firstRowStripe" dxfId="57"/>
      <tableStyleElement type="secondRowStripe" dxfId="56"/>
    </tableStyle>
    <tableStyle name="sem acostagem INV_REC 1-style" pivot="0" count="3">
      <tableStyleElement type="headerRow" dxfId="55"/>
      <tableStyleElement type="firstRowStripe" dxfId="54"/>
      <tableStyleElement type="secondRowStripe" dxfId="53"/>
    </tableStyle>
    <tableStyle name="sem acostagem INV_REC 1-style 2" pivot="0" count="3">
      <tableStyleElement type="headerRow" dxfId="52"/>
      <tableStyleElement type="firstRowStripe" dxfId="51"/>
      <tableStyleElement type="secondRowStripe" dxfId="50"/>
    </tableStyle>
    <tableStyle name="Ago_INV_REC-style" pivot="0" count="3">
      <tableStyleElement type="headerRow" dxfId="49"/>
      <tableStyleElement type="firstRowStripe" dxfId="48"/>
      <tableStyleElement type="secondRowStripe" dxfId="47"/>
    </tableStyle>
    <tableStyle name="Ago_INV_REC-style 2" pivot="0" count="3">
      <tableStyleElement type="headerRow" dxfId="46"/>
      <tableStyleElement type="firstRowStripe" dxfId="45"/>
      <tableStyleElement type="secondRowStripe" dxfId="44"/>
    </tableStyle>
    <tableStyle name="Ago_INV_REC (2)-style" pivot="0" count="2">
      <tableStyleElement type="firstRowStripe" dxfId="43"/>
      <tableStyleElement type="secondRowStripe" dxfId="42"/>
    </tableStyle>
    <tableStyle name="Ago_INV_REC (2)-style 2" pivot="0" count="2">
      <tableStyleElement type="firstRowStripe" dxfId="41"/>
      <tableStyleElement type="secondRowStripe" dxfId="40"/>
    </tableStyle>
    <tableStyle name="Ago_INV_REC (pmi)-style" pivot="0" count="2">
      <tableStyleElement type="firstRowStripe" dxfId="39"/>
      <tableStyleElement type="secondRowStripe" dxfId="38"/>
    </tableStyle>
    <tableStyle name="Ago_INV_REC (pmi)-style 2" pivot="0" count="2">
      <tableStyleElement type="firstRowStripe" dxfId="37"/>
      <tableStyleElement type="secondRowStripe" dxfId="36"/>
    </tableStyle>
    <tableStyle name="Ago_INV_REC (pmi) supressao-style" pivot="0" count="2">
      <tableStyleElement type="firstRowStripe" dxfId="35"/>
      <tableStyleElement type="secondRowStripe" dxfId="34"/>
    </tableStyle>
    <tableStyle name="Ago_INV_REC (pmi) supressao-style 2" pivot="0" count="2">
      <tableStyleElement type="firstRowStripe" dxfId="33"/>
      <tableStyleElement type="secondRowStripe" dxfId="32"/>
    </tableStyle>
    <tableStyle name="Copy of Ago_INV_REC (pmi) 1-style" pivot="0" count="2">
      <tableStyleElement type="firstRowStripe" dxfId="31"/>
      <tableStyleElement type="secondRowStripe" dxfId="30"/>
    </tableStyle>
    <tableStyle name="Copy of Ago_INV_REC (pmi) 1-style 2" pivot="0" count="2">
      <tableStyleElement type="firstRowStripe" dxfId="29"/>
      <tableStyleElement type="secondRowStripe" dxfId="28"/>
    </tableStyle>
    <tableStyle name="Copy of Ago_INV_REC (pmi)-style" pivot="0" count="2">
      <tableStyleElement type="firstRowStripe" dxfId="27"/>
      <tableStyleElement type="secondRowStripe" dxfId="26"/>
    </tableStyle>
    <tableStyle name="Copy of Ago_INV_REC (pmi)-style 2" pivot="0" count="2">
      <tableStyleElement type="firstRowStripe" dxfId="25"/>
      <tableStyleElement type="secondRowStripe" dxfId="24"/>
    </tableStyle>
    <tableStyle name="Copy of Ago_INV_REC (locacao)-style" pivot="0" count="2">
      <tableStyleElement type="firstRowStripe" dxfId="23"/>
      <tableStyleElement type="secondRowStripe" dxfId="22"/>
    </tableStyle>
    <tableStyle name="Copy of Ago_INV_REC (locacao)-style 2" pivot="0" count="2">
      <tableStyleElement type="firstRowStripe" dxfId="21"/>
      <tableStyleElement type="secondRowStripe" dxfId="20"/>
    </tableStyle>
    <tableStyle name="Ago_INV_REC (cronog)-style" pivot="0" count="2">
      <tableStyleElement type="firstRowStripe" dxfId="19"/>
      <tableStyleElement type="secondRowStripe" dxfId="18"/>
    </tableStyle>
    <tableStyle name="Ago_INV_REC (cronog)-style 2" pivot="0" count="2">
      <tableStyleElement type="firstRowStripe" dxfId="17"/>
      <tableStyleElement type="secondRowStripe" dxfId="16"/>
    </tableStyle>
    <tableStyle name="Copy of Ago_INV_REC (cronog)-style" pivot="0" count="2">
      <tableStyleElement type="firstRowStripe" dxfId="15"/>
      <tableStyleElement type="secondRowStripe" dxfId="14"/>
    </tableStyle>
    <tableStyle name="Copy of Ago_INV_REC (cronog)-style 2" pivot="0" count="2">
      <tableStyleElement type="firstRowStripe" dxfId="13"/>
      <tableStyleElement type="secondRowStripe" dxfId="12"/>
    </tableStyle>
    <tableStyle name="Ago_INV_REC (obra)-style" pivot="0" count="2">
      <tableStyleElement type="firstRowStripe" dxfId="11"/>
      <tableStyleElement type="secondRowStripe" dxfId="10"/>
    </tableStyle>
    <tableStyle name="Ago_INV_REC (obra)-style 2" pivot="0" count="2">
      <tableStyleElement type="firstRowStripe" dxfId="9"/>
      <tableStyleElement type="secondRowStripe" dxfId="8"/>
    </tableStyle>
    <tableStyle name=" Ago_INV_REC (estac)-style" pivot="0" count="2">
      <tableStyleElement type="firstRowStripe" dxfId="7"/>
      <tableStyleElement type="secondRowStripe" dxfId="6"/>
    </tableStyle>
    <tableStyle name=" Ago_INV_REC (estac)-style 2" pivot="0" count="2">
      <tableStyleElement type="firstRowStripe" dxfId="5"/>
      <tableStyleElement type="secondRowStripe" dxfId="4"/>
    </tableStyle>
    <tableStyle name="Copy of  Ago_INV_REC (estac)-style" pivot="0" count="2">
      <tableStyleElement type="firstRowStripe" dxfId="3"/>
      <tableStyleElement type="secondRowStripe" dxfId="2"/>
    </tableStyle>
    <tableStyle name="Copy of  Ago_INV_REC (estac)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tx>
            <c:strRef>
              <c:f>mec_rev_aut!$B$22</c:f>
              <c:strCache>
                <c:ptCount val="1"/>
                <c:pt idx="0">
                  <c:v>Reducao na outorga por vaga suprimida (R$)</c:v>
                </c:pt>
              </c:strCache>
            </c:strRef>
          </c:tx>
          <c:spPr>
            <a:solidFill>
              <a:schemeClr val="accent1">
                <a:alpha val="30000"/>
              </a:schemeClr>
            </a:solidFill>
            <a:ln w="19050" cmpd="sng">
              <a:solidFill>
                <a:srgbClr val="4285F4"/>
              </a:solidFill>
            </a:ln>
          </c:spPr>
          <c:cat>
            <c:strRef>
              <c:f>mec_rev_aut!$A$23:$A$41</c:f>
              <c:strCache>
                <c:ptCount val="19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ANO 10</c:v>
                </c:pt>
                <c:pt idx="10">
                  <c:v>ANO 11</c:v>
                </c:pt>
                <c:pt idx="11">
                  <c:v>ANO 12</c:v>
                </c:pt>
                <c:pt idx="12">
                  <c:v>ANO 13</c:v>
                </c:pt>
                <c:pt idx="13">
                  <c:v>ANO 14</c:v>
                </c:pt>
                <c:pt idx="14">
                  <c:v>ANO 15</c:v>
                </c:pt>
                <c:pt idx="15">
                  <c:v>ANO 16</c:v>
                </c:pt>
                <c:pt idx="16">
                  <c:v>ANO 17</c:v>
                </c:pt>
                <c:pt idx="17">
                  <c:v>ANO 18</c:v>
                </c:pt>
                <c:pt idx="18">
                  <c:v>ANO 19</c:v>
                </c:pt>
              </c:strCache>
            </c:strRef>
          </c:cat>
          <c:val>
            <c:numRef>
              <c:f>mec_rev_aut!$B$23:$B$41</c:f>
              <c:numCache>
                <c:formatCode>_(* #,##0.00_);_(* \(#,##0.00\);_(* "-"??_);_(@_)</c:formatCode>
                <c:ptCount val="19"/>
                <c:pt idx="0">
                  <c:v>31429.226890106998</c:v>
                </c:pt>
                <c:pt idx="1">
                  <c:v>23261.113149529723</c:v>
                </c:pt>
                <c:pt idx="2">
                  <c:v>22971.587925986343</c:v>
                </c:pt>
                <c:pt idx="3">
                  <c:v>22570.775928546162</c:v>
                </c:pt>
                <c:pt idx="4">
                  <c:v>24508.765950455789</c:v>
                </c:pt>
                <c:pt idx="5">
                  <c:v>24297.214068196572</c:v>
                </c:pt>
                <c:pt idx="6">
                  <c:v>23980.295099601426</c:v>
                </c:pt>
                <c:pt idx="7">
                  <c:v>23544.67649838798</c:v>
                </c:pt>
                <c:pt idx="8">
                  <c:v>23493.5236961671</c:v>
                </c:pt>
                <c:pt idx="9">
                  <c:v>22829.812654438094</c:v>
                </c:pt>
                <c:pt idx="10">
                  <c:v>22003.807968163681</c:v>
                </c:pt>
                <c:pt idx="11">
                  <c:v>20995.876873387348</c:v>
                </c:pt>
                <c:pt idx="12">
                  <c:v>19784.230774351745</c:v>
                </c:pt>
                <c:pt idx="13">
                  <c:v>18344.69335784587</c:v>
                </c:pt>
                <c:pt idx="14">
                  <c:v>16650.443883295065</c:v>
                </c:pt>
                <c:pt idx="15">
                  <c:v>14671.732993988822</c:v>
                </c:pt>
                <c:pt idx="16">
                  <c:v>12893.543058251282</c:v>
                </c:pt>
                <c:pt idx="17">
                  <c:v>10298.711626610282</c:v>
                </c:pt>
                <c:pt idx="18">
                  <c:v>7315.2002192493101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3-41BA-9952-FDED84F99303}"/>
            </c:ext>
          </c:extLst>
        </c:ser>
        <c:ser>
          <c:idx val="1"/>
          <c:order val="1"/>
          <c:tx>
            <c:strRef>
              <c:f>mec_rev_aut!$C$22</c:f>
              <c:strCache>
                <c:ptCount val="1"/>
                <c:pt idx="0">
                  <c:v>Reducao outorga m2 de ABL suprimida (R$)</c:v>
                </c:pt>
              </c:strCache>
            </c:strRef>
          </c:tx>
          <c:spPr>
            <a:solidFill>
              <a:schemeClr val="accent2">
                <a:alpha val="30000"/>
              </a:schemeClr>
            </a:solidFill>
            <a:ln w="19050" cmpd="sng">
              <a:solidFill>
                <a:srgbClr val="EA4335"/>
              </a:solidFill>
            </a:ln>
          </c:spPr>
          <c:cat>
            <c:strRef>
              <c:f>mec_rev_aut!$A$23:$A$41</c:f>
              <c:strCache>
                <c:ptCount val="19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  <c:pt idx="6">
                  <c:v>ANO 7</c:v>
                </c:pt>
                <c:pt idx="7">
                  <c:v>ANO 8</c:v>
                </c:pt>
                <c:pt idx="8">
                  <c:v>ANO 9</c:v>
                </c:pt>
                <c:pt idx="9">
                  <c:v>ANO 10</c:v>
                </c:pt>
                <c:pt idx="10">
                  <c:v>ANO 11</c:v>
                </c:pt>
                <c:pt idx="11">
                  <c:v>ANO 12</c:v>
                </c:pt>
                <c:pt idx="12">
                  <c:v>ANO 13</c:v>
                </c:pt>
                <c:pt idx="13">
                  <c:v>ANO 14</c:v>
                </c:pt>
                <c:pt idx="14">
                  <c:v>ANO 15</c:v>
                </c:pt>
                <c:pt idx="15">
                  <c:v>ANO 16</c:v>
                </c:pt>
                <c:pt idx="16">
                  <c:v>ANO 17</c:v>
                </c:pt>
                <c:pt idx="17">
                  <c:v>ANO 18</c:v>
                </c:pt>
                <c:pt idx="18">
                  <c:v>ANO 19</c:v>
                </c:pt>
              </c:strCache>
            </c:strRef>
          </c:cat>
          <c:val>
            <c:numRef>
              <c:f>mec_rev_aut!$C$23:$C$41</c:f>
              <c:numCache>
                <c:formatCode>_(* #,##0.00_);_(* \(#,##0.00\);_(* "-"??_);_(@_)</c:formatCode>
                <c:ptCount val="19"/>
                <c:pt idx="0">
                  <c:v>12786.482206872577</c:v>
                </c:pt>
                <c:pt idx="1">
                  <c:v>12587.776061707771</c:v>
                </c:pt>
                <c:pt idx="2">
                  <c:v>12365.51173910798</c:v>
                </c:pt>
                <c:pt idx="3">
                  <c:v>12119.487360422272</c:v>
                </c:pt>
                <c:pt idx="4">
                  <c:v>11847.162975655061</c:v>
                </c:pt>
                <c:pt idx="5">
                  <c:v>11545.727114156234</c:v>
                </c:pt>
                <c:pt idx="6">
                  <c:v>11212.067759063186</c:v>
                </c:pt>
                <c:pt idx="7">
                  <c:v>10830.956182734466</c:v>
                </c:pt>
                <c:pt idx="8">
                  <c:v>10409.103778896206</c:v>
                </c:pt>
                <c:pt idx="9">
                  <c:v>9942.1553530876354</c:v>
                </c:pt>
                <c:pt idx="10">
                  <c:v>9425.2901405601297</c:v>
                </c:pt>
                <c:pt idx="11">
                  <c:v>8853.1720368134338</c:v>
                </c:pt>
                <c:pt idx="12">
                  <c:v>8219.8945077762164</c:v>
                </c:pt>
                <c:pt idx="13">
                  <c:v>7518.9196108849192</c:v>
                </c:pt>
                <c:pt idx="14">
                  <c:v>6743.0104975159429</c:v>
                </c:pt>
                <c:pt idx="15">
                  <c:v>5884.156699927823</c:v>
                </c:pt>
                <c:pt idx="16">
                  <c:v>4933.4914313775334</c:v>
                </c:pt>
                <c:pt idx="17">
                  <c:v>3881.2000456192172</c:v>
                </c:pt>
                <c:pt idx="18">
                  <c:v>2716.4187107233374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3-41BA-9952-FDED84F9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87480"/>
        <c:axId val="1372633577"/>
      </c:areaChart>
      <c:catAx>
        <c:axId val="90448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72633577"/>
        <c:crosses val="autoZero"/>
        <c:auto val="1"/>
        <c:lblAlgn val="ctr"/>
        <c:lblOffset val="100"/>
        <c:noMultiLvlLbl val="1"/>
      </c:catAx>
      <c:valAx>
        <c:axId val="13726335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90448748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43</xdr:row>
      <xdr:rowOff>38100</xdr:rowOff>
    </xdr:from>
    <xdr:ext cx="5715000" cy="3533775"/>
    <xdr:graphicFrame macro=""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T1000"/>
  <sheetViews>
    <sheetView workbookViewId="0"/>
  </sheetViews>
  <sheetFormatPr defaultColWidth="14.42578125" defaultRowHeight="15" customHeight="1" x14ac:dyDescent="0.2"/>
  <cols>
    <col min="1" max="1" width="34.7109375" customWidth="1"/>
    <col min="2" max="4" width="14.42578125" customWidth="1"/>
    <col min="5" max="5" width="5.7109375" customWidth="1"/>
    <col min="6" max="6" width="14.42578125" customWidth="1"/>
    <col min="7" max="7" width="4.7109375" customWidth="1"/>
    <col min="9" max="9" width="3.7109375" customWidth="1"/>
    <col min="11" max="11" width="4.140625" customWidth="1"/>
    <col min="12" max="12" width="13.5703125" customWidth="1"/>
    <col min="13" max="13" width="2.85546875" customWidth="1"/>
    <col min="15" max="15" width="5.7109375" customWidth="1"/>
    <col min="17" max="17" width="4.7109375" customWidth="1"/>
    <col min="19" max="19" width="6" customWidth="1"/>
    <col min="21" max="21" width="5.28515625" customWidth="1"/>
    <col min="23" max="23" width="5.7109375" customWidth="1"/>
    <col min="25" max="25" width="4.140625" customWidth="1"/>
    <col min="27" max="27" width="6.7109375" customWidth="1"/>
    <col min="29" max="29" width="5" customWidth="1"/>
    <col min="31" max="31" width="5.5703125" customWidth="1"/>
    <col min="33" max="33" width="4.7109375" customWidth="1"/>
    <col min="35" max="35" width="3.85546875" customWidth="1"/>
    <col min="37" max="37" width="5.42578125" customWidth="1"/>
    <col min="39" max="39" width="3.5703125" customWidth="1"/>
    <col min="41" max="41" width="3.5703125" customWidth="1"/>
    <col min="43" max="43" width="3.85546875" customWidth="1"/>
    <col min="45" max="45" width="5.140625" customWidth="1"/>
  </cols>
  <sheetData>
    <row r="1" spans="1:46" ht="15.75" customHeight="1" x14ac:dyDescent="0.2">
      <c r="A1" s="1" t="s">
        <v>0</v>
      </c>
      <c r="B1" s="2">
        <v>0.1069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.75" customHeight="1" x14ac:dyDescent="0.2">
      <c r="A2" s="3"/>
      <c r="B2" s="4"/>
      <c r="C2" s="96" t="s">
        <v>1</v>
      </c>
      <c r="D2" s="97"/>
      <c r="E2" s="96" t="s">
        <v>2</v>
      </c>
      <c r="F2" s="97"/>
      <c r="G2" s="96" t="s">
        <v>3</v>
      </c>
      <c r="H2" s="97"/>
      <c r="I2" s="96" t="s">
        <v>4</v>
      </c>
      <c r="J2" s="97"/>
      <c r="K2" s="96" t="s">
        <v>5</v>
      </c>
      <c r="L2" s="97"/>
      <c r="M2" s="96" t="s">
        <v>6</v>
      </c>
      <c r="N2" s="97"/>
      <c r="O2" s="96" t="s">
        <v>7</v>
      </c>
      <c r="P2" s="97"/>
      <c r="Q2" s="96" t="s">
        <v>8</v>
      </c>
      <c r="R2" s="97"/>
      <c r="S2" s="96" t="s">
        <v>9</v>
      </c>
      <c r="T2" s="97"/>
      <c r="U2" s="96" t="s">
        <v>10</v>
      </c>
      <c r="V2" s="97"/>
      <c r="W2" s="96" t="s">
        <v>11</v>
      </c>
      <c r="X2" s="97"/>
      <c r="Y2" s="96" t="s">
        <v>12</v>
      </c>
      <c r="Z2" s="97"/>
      <c r="AA2" s="96" t="s">
        <v>13</v>
      </c>
      <c r="AB2" s="97"/>
      <c r="AC2" s="96" t="s">
        <v>14</v>
      </c>
      <c r="AD2" s="97"/>
      <c r="AE2" s="96" t="s">
        <v>15</v>
      </c>
      <c r="AF2" s="97"/>
      <c r="AG2" s="96" t="s">
        <v>16</v>
      </c>
      <c r="AH2" s="97"/>
      <c r="AI2" s="96" t="s">
        <v>17</v>
      </c>
      <c r="AJ2" s="97"/>
      <c r="AK2" s="96" t="s">
        <v>18</v>
      </c>
      <c r="AL2" s="97"/>
      <c r="AM2" s="96" t="s">
        <v>19</v>
      </c>
      <c r="AN2" s="97"/>
      <c r="AO2" s="96" t="s">
        <v>20</v>
      </c>
      <c r="AP2" s="97"/>
      <c r="AQ2" s="96" t="s">
        <v>21</v>
      </c>
      <c r="AR2" s="97"/>
      <c r="AS2" s="96" t="s">
        <v>22</v>
      </c>
      <c r="AT2" s="97"/>
    </row>
    <row r="3" spans="1:46" ht="15.75" customHeight="1" x14ac:dyDescent="0.2">
      <c r="A3" s="3"/>
      <c r="B3" s="4" t="s">
        <v>23</v>
      </c>
      <c r="C3" s="100">
        <v>1</v>
      </c>
      <c r="D3" s="97"/>
      <c r="E3" s="100">
        <f>E13</f>
        <v>0.5435762861286233</v>
      </c>
      <c r="F3" s="97"/>
      <c r="G3" s="100">
        <f>G13</f>
        <v>0.20070544166655904</v>
      </c>
      <c r="H3" s="97"/>
      <c r="I3" s="100">
        <f>I13</f>
        <v>9.1618676267833932E-2</v>
      </c>
      <c r="J3" s="97"/>
      <c r="K3" s="100">
        <f>K13</f>
        <v>5.6682498103597052E-2</v>
      </c>
      <c r="L3" s="97"/>
      <c r="M3" s="5"/>
      <c r="N3" s="5"/>
      <c r="O3" s="5"/>
      <c r="P3" s="5"/>
      <c r="Q3" s="5"/>
      <c r="R3" s="5"/>
      <c r="S3" s="98"/>
      <c r="T3" s="99"/>
      <c r="U3" s="5"/>
      <c r="V3" s="5"/>
      <c r="W3" s="5"/>
      <c r="X3" s="5"/>
      <c r="Y3" s="96" t="s">
        <v>24</v>
      </c>
      <c r="Z3" s="97"/>
      <c r="AA3" s="5"/>
      <c r="AB3" s="5"/>
      <c r="AC3" s="5"/>
      <c r="AD3" s="5"/>
      <c r="AE3" s="98"/>
      <c r="AF3" s="99"/>
      <c r="AG3" s="5"/>
      <c r="AH3" s="5"/>
      <c r="AI3" s="96" t="s">
        <v>25</v>
      </c>
      <c r="AJ3" s="97"/>
      <c r="AK3" s="5"/>
      <c r="AL3" s="5"/>
      <c r="AM3" s="5"/>
      <c r="AN3" s="5"/>
      <c r="AO3" s="98"/>
      <c r="AP3" s="99"/>
      <c r="AQ3" s="6"/>
      <c r="AR3" s="6"/>
      <c r="AS3" s="96" t="s">
        <v>26</v>
      </c>
      <c r="AT3" s="97"/>
    </row>
    <row r="4" spans="1:46" ht="15.75" customHeight="1" x14ac:dyDescent="0.2">
      <c r="A4" s="7"/>
      <c r="B4" s="4"/>
      <c r="C4" s="4" t="s">
        <v>27</v>
      </c>
      <c r="D4" s="4" t="s">
        <v>28</v>
      </c>
      <c r="E4" s="4" t="s">
        <v>27</v>
      </c>
      <c r="F4" s="4" t="s">
        <v>28</v>
      </c>
      <c r="G4" s="4" t="s">
        <v>27</v>
      </c>
      <c r="H4" s="4" t="s">
        <v>28</v>
      </c>
      <c r="I4" s="4" t="s">
        <v>27</v>
      </c>
      <c r="J4" s="4" t="s">
        <v>28</v>
      </c>
      <c r="K4" s="4" t="s">
        <v>27</v>
      </c>
      <c r="L4" s="4" t="s">
        <v>28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" t="s">
        <v>27</v>
      </c>
      <c r="Z4" s="4" t="s">
        <v>28</v>
      </c>
      <c r="AA4" s="7"/>
      <c r="AB4" s="7"/>
      <c r="AC4" s="7"/>
      <c r="AD4" s="7"/>
      <c r="AE4" s="7"/>
      <c r="AF4" s="7"/>
      <c r="AG4" s="7"/>
      <c r="AH4" s="7"/>
      <c r="AI4" s="4" t="s">
        <v>27</v>
      </c>
      <c r="AJ4" s="4" t="s">
        <v>28</v>
      </c>
      <c r="AK4" s="7"/>
      <c r="AL4" s="7"/>
      <c r="AM4" s="7"/>
      <c r="AN4" s="7"/>
      <c r="AO4" s="7"/>
      <c r="AP4" s="7"/>
      <c r="AQ4" s="4"/>
      <c r="AR4" s="4"/>
      <c r="AS4" s="4" t="s">
        <v>27</v>
      </c>
      <c r="AT4" s="4" t="s">
        <v>28</v>
      </c>
    </row>
    <row r="5" spans="1:46" ht="15.75" customHeight="1" x14ac:dyDescent="0.2">
      <c r="A5" s="8" t="s">
        <v>0</v>
      </c>
      <c r="B5" s="9"/>
      <c r="C5" s="9">
        <v>1</v>
      </c>
      <c r="D5" s="10">
        <f>D13</f>
        <v>102516346.04000001</v>
      </c>
      <c r="E5" s="9">
        <v>0.59</v>
      </c>
      <c r="F5" s="10">
        <f>F13</f>
        <v>55725454.6479</v>
      </c>
      <c r="G5" s="9">
        <v>0.21</v>
      </c>
      <c r="H5" s="11" t="s">
        <v>29</v>
      </c>
      <c r="I5" s="9">
        <v>0.1</v>
      </c>
      <c r="J5" s="11" t="s">
        <v>30</v>
      </c>
      <c r="K5" s="9">
        <v>0.06</v>
      </c>
      <c r="L5" s="11">
        <v>5810882.5899999999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8" t="s">
        <v>24</v>
      </c>
      <c r="Z5" s="11">
        <v>134456.41</v>
      </c>
      <c r="AA5" s="11"/>
      <c r="AB5" s="11"/>
      <c r="AC5" s="11"/>
      <c r="AD5" s="11"/>
      <c r="AE5" s="11"/>
      <c r="AF5" s="11"/>
      <c r="AG5" s="11"/>
      <c r="AH5" s="11"/>
      <c r="AI5" s="8" t="s">
        <v>25</v>
      </c>
      <c r="AJ5" s="11">
        <v>201762.23</v>
      </c>
      <c r="AK5" s="11"/>
      <c r="AL5" s="11"/>
      <c r="AM5" s="11"/>
      <c r="AN5" s="11"/>
      <c r="AO5" s="11"/>
      <c r="AP5" s="11"/>
      <c r="AQ5" s="8"/>
      <c r="AR5" s="8"/>
      <c r="AS5" s="8" t="s">
        <v>26</v>
      </c>
      <c r="AT5" s="11" t="s">
        <v>31</v>
      </c>
    </row>
    <row r="6" spans="1:46" ht="15.75" customHeight="1" x14ac:dyDescent="0.2">
      <c r="A6" s="12" t="s">
        <v>32</v>
      </c>
      <c r="B6" s="13"/>
      <c r="C6" s="12"/>
      <c r="D6" s="14">
        <f>F6</f>
        <v>3800000</v>
      </c>
      <c r="E6" s="15"/>
      <c r="F6" s="14">
        <v>3800000</v>
      </c>
      <c r="G6" s="15"/>
      <c r="H6" s="14"/>
      <c r="I6" s="15"/>
      <c r="J6" s="14"/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5"/>
      <c r="Z6" s="3"/>
      <c r="AA6" s="3"/>
      <c r="AB6" s="3"/>
      <c r="AC6" s="3"/>
      <c r="AD6" s="3"/>
      <c r="AE6" s="3"/>
      <c r="AF6" s="3"/>
      <c r="AG6" s="3"/>
      <c r="AH6" s="3"/>
      <c r="AI6" s="15"/>
      <c r="AJ6" s="3"/>
      <c r="AK6" s="3"/>
      <c r="AL6" s="3"/>
      <c r="AM6" s="3"/>
      <c r="AN6" s="3"/>
      <c r="AO6" s="3"/>
      <c r="AP6" s="3"/>
      <c r="AQ6" s="15"/>
      <c r="AR6" s="15"/>
      <c r="AS6" s="15"/>
      <c r="AT6" s="3"/>
    </row>
    <row r="7" spans="1:46" ht="15.75" customHeight="1" x14ac:dyDescent="0.2">
      <c r="A7" s="12" t="s">
        <v>33</v>
      </c>
      <c r="B7" s="13">
        <f t="array" ref="B7">NPV(B1,F7,H7,J7)</f>
        <v>24145909.383624073</v>
      </c>
      <c r="C7" s="12" t="s">
        <v>34</v>
      </c>
      <c r="D7" s="14">
        <v>27914200.850000001</v>
      </c>
      <c r="E7" s="15">
        <v>0.65</v>
      </c>
      <c r="F7" s="14">
        <f t="shared" ref="F7:F12" si="0">D7*E7</f>
        <v>18144230.552500002</v>
      </c>
      <c r="G7" s="15">
        <v>0.25</v>
      </c>
      <c r="H7" s="14">
        <f>D7*G7</f>
        <v>6978550.2125000004</v>
      </c>
      <c r="I7" s="15">
        <v>0.1</v>
      </c>
      <c r="J7" s="14">
        <f>D7*I7</f>
        <v>2791420.0850000004</v>
      </c>
      <c r="K7" s="15">
        <v>0</v>
      </c>
      <c r="L7" s="3" t="s">
        <v>35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5">
        <v>0</v>
      </c>
      <c r="Z7" s="3" t="s">
        <v>35</v>
      </c>
      <c r="AA7" s="3"/>
      <c r="AB7" s="3"/>
      <c r="AC7" s="3"/>
      <c r="AD7" s="3"/>
      <c r="AE7" s="3"/>
      <c r="AF7" s="3"/>
      <c r="AG7" s="3"/>
      <c r="AH7" s="3"/>
      <c r="AI7" s="15">
        <v>0</v>
      </c>
      <c r="AJ7" s="3" t="s">
        <v>35</v>
      </c>
      <c r="AK7" s="3"/>
      <c r="AL7" s="3"/>
      <c r="AM7" s="3"/>
      <c r="AN7" s="3"/>
      <c r="AO7" s="3"/>
      <c r="AP7" s="3"/>
      <c r="AQ7" s="15"/>
      <c r="AR7" s="15"/>
      <c r="AS7" s="15">
        <v>0</v>
      </c>
      <c r="AT7" s="3" t="s">
        <v>35</v>
      </c>
    </row>
    <row r="8" spans="1:46" ht="15.75" customHeight="1" x14ac:dyDescent="0.2">
      <c r="A8" s="12" t="s">
        <v>36</v>
      </c>
      <c r="B8" s="13">
        <f t="array" ref="B8">NPV(B1,F8,H8,J8)</f>
        <v>349778.83269545744</v>
      </c>
      <c r="C8" s="12" t="s">
        <v>37</v>
      </c>
      <c r="D8" s="14">
        <v>404366.49</v>
      </c>
      <c r="E8" s="15">
        <v>0.65</v>
      </c>
      <c r="F8" s="14">
        <f t="shared" si="0"/>
        <v>262838.21850000002</v>
      </c>
      <c r="G8" s="15">
        <v>0.25</v>
      </c>
      <c r="H8" s="14">
        <v>101091.62</v>
      </c>
      <c r="I8" s="13">
        <v>0.1</v>
      </c>
      <c r="J8" s="14">
        <v>40436.65</v>
      </c>
      <c r="K8" s="15">
        <v>0</v>
      </c>
      <c r="L8" s="3" t="s">
        <v>35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5">
        <v>0</v>
      </c>
      <c r="Z8" s="3" t="s">
        <v>35</v>
      </c>
      <c r="AA8" s="3"/>
      <c r="AB8" s="3"/>
      <c r="AC8" s="3"/>
      <c r="AD8" s="3"/>
      <c r="AE8" s="3"/>
      <c r="AF8" s="3"/>
      <c r="AG8" s="3"/>
      <c r="AH8" s="3"/>
      <c r="AI8" s="15">
        <v>0</v>
      </c>
      <c r="AJ8" s="3" t="s">
        <v>35</v>
      </c>
      <c r="AK8" s="3"/>
      <c r="AL8" s="3"/>
      <c r="AM8" s="3"/>
      <c r="AN8" s="3"/>
      <c r="AO8" s="3"/>
      <c r="AP8" s="3"/>
      <c r="AQ8" s="15"/>
      <c r="AR8" s="15"/>
      <c r="AS8" s="15">
        <v>0</v>
      </c>
      <c r="AT8" s="3" t="s">
        <v>35</v>
      </c>
    </row>
    <row r="9" spans="1:46" ht="15.75" customHeight="1" x14ac:dyDescent="0.2">
      <c r="A9" s="12" t="s">
        <v>38</v>
      </c>
      <c r="B9" s="13">
        <f t="array" ref="B9">NPV(B1,F9,H9,J9)</f>
        <v>6484616.0990788164</v>
      </c>
      <c r="C9" s="12" t="s">
        <v>39</v>
      </c>
      <c r="D9" s="14">
        <v>7496627</v>
      </c>
      <c r="E9" s="15">
        <v>0.65</v>
      </c>
      <c r="F9" s="14">
        <f t="shared" si="0"/>
        <v>4872807.55</v>
      </c>
      <c r="G9" s="15">
        <v>0.25</v>
      </c>
      <c r="H9" s="14">
        <v>1874156.75</v>
      </c>
      <c r="I9" s="13">
        <v>0.1</v>
      </c>
      <c r="J9" s="14">
        <v>749662.7</v>
      </c>
      <c r="K9" s="15">
        <v>0</v>
      </c>
      <c r="L9" s="3" t="s">
        <v>35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5">
        <v>0</v>
      </c>
      <c r="Z9" s="3" t="s">
        <v>35</v>
      </c>
      <c r="AA9" s="3"/>
      <c r="AB9" s="3"/>
      <c r="AC9" s="3"/>
      <c r="AD9" s="3"/>
      <c r="AE9" s="3"/>
      <c r="AF9" s="3"/>
      <c r="AG9" s="3"/>
      <c r="AH9" s="3"/>
      <c r="AI9" s="15">
        <v>0</v>
      </c>
      <c r="AJ9" s="3" t="s">
        <v>35</v>
      </c>
      <c r="AK9" s="3"/>
      <c r="AL9" s="3"/>
      <c r="AM9" s="3"/>
      <c r="AN9" s="3"/>
      <c r="AO9" s="3"/>
      <c r="AP9" s="3"/>
      <c r="AQ9" s="15"/>
      <c r="AR9" s="15"/>
      <c r="AS9" s="15">
        <v>0</v>
      </c>
      <c r="AT9" s="3" t="s">
        <v>35</v>
      </c>
    </row>
    <row r="10" spans="1:46" ht="15.75" customHeight="1" x14ac:dyDescent="0.2">
      <c r="A10" s="12" t="s">
        <v>40</v>
      </c>
      <c r="B10" s="13">
        <f t="array" ref="B10">NPV(B1,F10,H10,J10)</f>
        <v>0</v>
      </c>
      <c r="C10" s="12" t="s">
        <v>41</v>
      </c>
      <c r="D10" s="14">
        <v>4820325.8499999996</v>
      </c>
      <c r="E10" s="15">
        <v>0</v>
      </c>
      <c r="F10" s="14">
        <f t="shared" si="0"/>
        <v>0</v>
      </c>
      <c r="G10" s="15">
        <v>0</v>
      </c>
      <c r="H10" s="14" t="s">
        <v>35</v>
      </c>
      <c r="I10" s="13">
        <v>0</v>
      </c>
      <c r="J10" s="14" t="s">
        <v>35</v>
      </c>
      <c r="K10" s="15">
        <v>0</v>
      </c>
      <c r="L10" s="3" t="s">
        <v>35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>
        <v>0.03</v>
      </c>
      <c r="Z10" s="3">
        <v>134456.41</v>
      </c>
      <c r="AA10" s="3"/>
      <c r="AB10" s="3"/>
      <c r="AC10" s="3"/>
      <c r="AD10" s="3"/>
      <c r="AE10" s="3"/>
      <c r="AF10" s="3"/>
      <c r="AG10" s="3"/>
      <c r="AH10" s="3"/>
      <c r="AI10" s="15">
        <v>0.04</v>
      </c>
      <c r="AJ10" s="3">
        <v>201762.23</v>
      </c>
      <c r="AK10" s="3"/>
      <c r="AL10" s="3"/>
      <c r="AM10" s="3"/>
      <c r="AN10" s="3"/>
      <c r="AO10" s="3"/>
      <c r="AP10" s="3"/>
      <c r="AQ10" s="15"/>
      <c r="AR10" s="15"/>
      <c r="AS10" s="15">
        <v>0.93</v>
      </c>
      <c r="AT10" s="3" t="s">
        <v>31</v>
      </c>
    </row>
    <row r="11" spans="1:46" ht="15.75" customHeight="1" x14ac:dyDescent="0.2">
      <c r="A11" s="16" t="s">
        <v>42</v>
      </c>
      <c r="B11" s="13">
        <f t="array" ref="B11">NPV(B1,F11,H11,J11)</f>
        <v>40983536.740588956</v>
      </c>
      <c r="C11" s="12" t="s">
        <v>43</v>
      </c>
      <c r="D11" s="14">
        <v>58108825.850000001</v>
      </c>
      <c r="E11" s="15">
        <v>0.6</v>
      </c>
      <c r="F11" s="14">
        <f t="shared" si="0"/>
        <v>34865295.509999998</v>
      </c>
      <c r="G11" s="15">
        <v>0.2</v>
      </c>
      <c r="H11" s="14">
        <v>11621765.17</v>
      </c>
      <c r="I11" s="13">
        <v>0.1</v>
      </c>
      <c r="J11" s="14" t="s">
        <v>44</v>
      </c>
      <c r="K11" s="15">
        <v>0.1</v>
      </c>
      <c r="L11" s="3" t="s">
        <v>44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75" customHeight="1" x14ac:dyDescent="0.2">
      <c r="A12" s="3" t="s">
        <v>45</v>
      </c>
      <c r="B12" s="13">
        <f>NPV(B1,F12,H12,J12)</f>
        <v>3407715.2407624898</v>
      </c>
      <c r="C12" s="3"/>
      <c r="D12" s="14">
        <f>1886*2000</f>
        <v>3772000</v>
      </c>
      <c r="E12" s="17">
        <v>1</v>
      </c>
      <c r="F12" s="14">
        <f t="shared" si="0"/>
        <v>3772000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75" customHeight="1" x14ac:dyDescent="0.2">
      <c r="A13" s="18" t="s">
        <v>1</v>
      </c>
      <c r="B13" s="13">
        <f>NPV(B2,F13,H13,J13)</f>
        <v>85693455.077900007</v>
      </c>
      <c r="C13" s="19">
        <v>1</v>
      </c>
      <c r="D13" s="20">
        <f>SUM(D7:D12)</f>
        <v>102516346.04000001</v>
      </c>
      <c r="E13" s="19">
        <f>F13/D13</f>
        <v>0.5435762861286233</v>
      </c>
      <c r="F13" s="20">
        <f>SUM(F7:F12)*0.9</f>
        <v>55725454.6479</v>
      </c>
      <c r="G13" s="19">
        <f>H13/D13</f>
        <v>0.20070544166655904</v>
      </c>
      <c r="H13" s="20">
        <v>20575588.510000002</v>
      </c>
      <c r="I13" s="19">
        <f>J13/D13</f>
        <v>9.1618676267833932E-2</v>
      </c>
      <c r="J13" s="20">
        <v>9392411.9199999999</v>
      </c>
      <c r="K13" s="19">
        <f>L13/D13</f>
        <v>5.6682498103597052E-2</v>
      </c>
      <c r="L13" s="20">
        <v>5810882.5899999999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8" t="s">
        <v>24</v>
      </c>
      <c r="Z13" s="7">
        <v>134456.41</v>
      </c>
      <c r="AA13" s="7"/>
      <c r="AB13" s="7"/>
      <c r="AC13" s="7"/>
      <c r="AD13" s="7"/>
      <c r="AE13" s="7"/>
      <c r="AF13" s="7"/>
      <c r="AG13" s="7"/>
      <c r="AH13" s="7"/>
      <c r="AI13" s="18" t="s">
        <v>25</v>
      </c>
      <c r="AJ13" s="7">
        <v>201762.23</v>
      </c>
      <c r="AK13" s="7"/>
      <c r="AL13" s="7"/>
      <c r="AM13" s="7"/>
      <c r="AN13" s="7"/>
      <c r="AO13" s="7"/>
      <c r="AP13" s="7"/>
      <c r="AQ13" s="18"/>
      <c r="AR13" s="18"/>
      <c r="AS13" s="18" t="s">
        <v>26</v>
      </c>
      <c r="AT13" s="7">
        <v>4484107.21</v>
      </c>
    </row>
    <row r="14" spans="1:46" ht="15.75" customHeight="1" x14ac:dyDescent="0.2">
      <c r="B14" s="13"/>
    </row>
    <row r="15" spans="1:46" ht="15.75" customHeight="1" x14ac:dyDescent="0.2">
      <c r="A15" s="21" t="s">
        <v>46</v>
      </c>
      <c r="B15" s="13"/>
      <c r="C15" s="22">
        <v>9</v>
      </c>
    </row>
    <row r="16" spans="1:46" ht="15.75" customHeight="1" x14ac:dyDescent="0.2">
      <c r="A16" s="21" t="s">
        <v>47</v>
      </c>
      <c r="B16" s="13"/>
      <c r="C16" s="22">
        <v>2902</v>
      </c>
    </row>
    <row r="17" spans="1:46" ht="15.75" customHeight="1" x14ac:dyDescent="0.2">
      <c r="A17" s="23" t="s">
        <v>48</v>
      </c>
      <c r="B17" s="13">
        <f t="array" ref="B17">NPV(B1,F17,H17,J17)</f>
        <v>16941049.336767159</v>
      </c>
      <c r="C17" s="24"/>
      <c r="D17" s="25">
        <f>C15*C16*22*12</f>
        <v>6895152</v>
      </c>
      <c r="E17" s="24"/>
      <c r="F17" s="25">
        <f>D17</f>
        <v>6895152</v>
      </c>
      <c r="G17" s="24"/>
      <c r="H17" s="25">
        <f>F17</f>
        <v>6895152</v>
      </c>
      <c r="I17" s="24"/>
      <c r="J17" s="25">
        <f>H17</f>
        <v>6895152</v>
      </c>
      <c r="K17" s="24"/>
      <c r="L17" s="25">
        <f>J17</f>
        <v>6895152</v>
      </c>
      <c r="M17" s="25"/>
      <c r="N17" s="25">
        <f t="shared" ref="N17:AT17" si="1">L17</f>
        <v>6895152</v>
      </c>
      <c r="O17" s="25">
        <f t="shared" si="1"/>
        <v>0</v>
      </c>
      <c r="P17" s="25">
        <f t="shared" si="1"/>
        <v>6895152</v>
      </c>
      <c r="Q17" s="25">
        <f t="shared" si="1"/>
        <v>0</v>
      </c>
      <c r="R17" s="25">
        <f t="shared" si="1"/>
        <v>6895152</v>
      </c>
      <c r="S17" s="25">
        <f t="shared" si="1"/>
        <v>0</v>
      </c>
      <c r="T17" s="25">
        <f t="shared" si="1"/>
        <v>6895152</v>
      </c>
      <c r="U17" s="26">
        <f t="shared" si="1"/>
        <v>0</v>
      </c>
      <c r="V17" s="26">
        <f t="shared" si="1"/>
        <v>6895152</v>
      </c>
      <c r="W17" s="26">
        <f t="shared" si="1"/>
        <v>0</v>
      </c>
      <c r="X17" s="26">
        <f t="shared" si="1"/>
        <v>6895152</v>
      </c>
      <c r="Y17" s="26">
        <f t="shared" si="1"/>
        <v>0</v>
      </c>
      <c r="Z17" s="26">
        <f t="shared" si="1"/>
        <v>6895152</v>
      </c>
      <c r="AA17" s="26">
        <f t="shared" si="1"/>
        <v>0</v>
      </c>
      <c r="AB17" s="26">
        <f t="shared" si="1"/>
        <v>6895152</v>
      </c>
      <c r="AC17" s="26">
        <f t="shared" si="1"/>
        <v>0</v>
      </c>
      <c r="AD17" s="26">
        <f t="shared" si="1"/>
        <v>6895152</v>
      </c>
      <c r="AE17" s="26">
        <f t="shared" si="1"/>
        <v>0</v>
      </c>
      <c r="AF17" s="26">
        <f t="shared" si="1"/>
        <v>6895152</v>
      </c>
      <c r="AG17" s="26">
        <f t="shared" si="1"/>
        <v>0</v>
      </c>
      <c r="AH17" s="26">
        <f t="shared" si="1"/>
        <v>6895152</v>
      </c>
      <c r="AI17" s="26">
        <f t="shared" si="1"/>
        <v>0</v>
      </c>
      <c r="AJ17" s="26">
        <f t="shared" si="1"/>
        <v>6895152</v>
      </c>
      <c r="AK17" s="26">
        <f t="shared" si="1"/>
        <v>0</v>
      </c>
      <c r="AL17" s="26">
        <f t="shared" si="1"/>
        <v>6895152</v>
      </c>
      <c r="AM17" s="26">
        <f t="shared" si="1"/>
        <v>0</v>
      </c>
      <c r="AN17" s="26">
        <f t="shared" si="1"/>
        <v>6895152</v>
      </c>
      <c r="AO17" s="26">
        <f t="shared" si="1"/>
        <v>0</v>
      </c>
      <c r="AP17" s="26">
        <f t="shared" si="1"/>
        <v>6895152</v>
      </c>
      <c r="AQ17" s="26">
        <f t="shared" si="1"/>
        <v>0</v>
      </c>
      <c r="AR17" s="26">
        <f t="shared" si="1"/>
        <v>6895152</v>
      </c>
      <c r="AS17" s="26">
        <f t="shared" si="1"/>
        <v>0</v>
      </c>
      <c r="AT17" s="26">
        <f t="shared" si="1"/>
        <v>6895152</v>
      </c>
    </row>
    <row r="18" spans="1:46" ht="15.75" customHeight="1" x14ac:dyDescent="0.2">
      <c r="B18" s="13"/>
    </row>
    <row r="19" spans="1:46" ht="15.75" customHeight="1" x14ac:dyDescent="0.2">
      <c r="A19" s="27"/>
      <c r="B19" s="13"/>
      <c r="C19" s="28"/>
      <c r="D19" s="28"/>
      <c r="E19" s="29"/>
      <c r="F19" s="28"/>
      <c r="G19" s="28"/>
      <c r="H19" s="28"/>
      <c r="I19" s="28"/>
      <c r="J19" s="28"/>
    </row>
    <row r="20" spans="1:46" ht="15.75" customHeight="1" x14ac:dyDescent="0.2">
      <c r="A20" s="23" t="s">
        <v>49</v>
      </c>
      <c r="B20" s="13">
        <f t="array" ref="B20">NPV(B1,F20,H20,J20)</f>
        <v>25033066.615078405</v>
      </c>
      <c r="C20" s="24"/>
      <c r="D20" s="25">
        <f>SUM(D22:D24)</f>
        <v>9436000</v>
      </c>
      <c r="E20" s="24"/>
      <c r="F20" s="25">
        <f>SUM(F22:F24)</f>
        <v>9436000</v>
      </c>
      <c r="G20" s="24"/>
      <c r="H20" s="25">
        <f>SUM(H22:H24)</f>
        <v>9436000</v>
      </c>
      <c r="I20" s="24"/>
      <c r="J20" s="25">
        <f>SUM(J22:J24)</f>
        <v>11944000</v>
      </c>
      <c r="K20" s="24"/>
      <c r="L20" s="25">
        <f>SUM(L22:L24)</f>
        <v>12584000</v>
      </c>
      <c r="M20" s="25"/>
      <c r="N20" s="25">
        <f t="shared" ref="N20:AT20" si="2">L20</f>
        <v>12584000</v>
      </c>
      <c r="O20" s="25">
        <f t="shared" si="2"/>
        <v>0</v>
      </c>
      <c r="P20" s="25">
        <f t="shared" si="2"/>
        <v>12584000</v>
      </c>
      <c r="Q20" s="25">
        <f t="shared" si="2"/>
        <v>0</v>
      </c>
      <c r="R20" s="25">
        <f t="shared" si="2"/>
        <v>12584000</v>
      </c>
      <c r="S20" s="25">
        <f t="shared" si="2"/>
        <v>0</v>
      </c>
      <c r="T20" s="25">
        <f t="shared" si="2"/>
        <v>12584000</v>
      </c>
      <c r="U20" s="26">
        <f t="shared" si="2"/>
        <v>0</v>
      </c>
      <c r="V20" s="26">
        <f t="shared" si="2"/>
        <v>12584000</v>
      </c>
      <c r="W20" s="26">
        <f t="shared" si="2"/>
        <v>0</v>
      </c>
      <c r="X20" s="26">
        <f t="shared" si="2"/>
        <v>12584000</v>
      </c>
      <c r="Y20" s="26">
        <f t="shared" si="2"/>
        <v>0</v>
      </c>
      <c r="Z20" s="26">
        <f t="shared" si="2"/>
        <v>12584000</v>
      </c>
      <c r="AA20" s="26">
        <f t="shared" si="2"/>
        <v>0</v>
      </c>
      <c r="AB20" s="26">
        <f t="shared" si="2"/>
        <v>12584000</v>
      </c>
      <c r="AC20" s="26">
        <f t="shared" si="2"/>
        <v>0</v>
      </c>
      <c r="AD20" s="26">
        <f t="shared" si="2"/>
        <v>12584000</v>
      </c>
      <c r="AE20" s="26">
        <f t="shared" si="2"/>
        <v>0</v>
      </c>
      <c r="AF20" s="26">
        <f t="shared" si="2"/>
        <v>12584000</v>
      </c>
      <c r="AG20" s="26">
        <f t="shared" si="2"/>
        <v>0</v>
      </c>
      <c r="AH20" s="26">
        <f t="shared" si="2"/>
        <v>12584000</v>
      </c>
      <c r="AI20" s="26">
        <f t="shared" si="2"/>
        <v>0</v>
      </c>
      <c r="AJ20" s="26">
        <f t="shared" si="2"/>
        <v>12584000</v>
      </c>
      <c r="AK20" s="26">
        <f t="shared" si="2"/>
        <v>0</v>
      </c>
      <c r="AL20" s="26">
        <f t="shared" si="2"/>
        <v>12584000</v>
      </c>
      <c r="AM20" s="26">
        <f t="shared" si="2"/>
        <v>0</v>
      </c>
      <c r="AN20" s="26">
        <f t="shared" si="2"/>
        <v>12584000</v>
      </c>
      <c r="AO20" s="26">
        <f t="shared" si="2"/>
        <v>0</v>
      </c>
      <c r="AP20" s="26">
        <f t="shared" si="2"/>
        <v>12584000</v>
      </c>
      <c r="AQ20" s="26">
        <f t="shared" si="2"/>
        <v>0</v>
      </c>
      <c r="AR20" s="26">
        <f t="shared" si="2"/>
        <v>12584000</v>
      </c>
      <c r="AS20" s="26">
        <f t="shared" si="2"/>
        <v>0</v>
      </c>
      <c r="AT20" s="26">
        <f t="shared" si="2"/>
        <v>12584000</v>
      </c>
    </row>
    <row r="21" spans="1:46" ht="15.75" customHeight="1" x14ac:dyDescent="0.2">
      <c r="A21" s="3"/>
      <c r="B21" s="13"/>
      <c r="C21" s="28"/>
      <c r="D21" s="28"/>
      <c r="E21" s="28"/>
      <c r="F21" s="28"/>
      <c r="G21" s="28"/>
      <c r="H21" s="28"/>
      <c r="I21" s="28"/>
      <c r="J21" s="3"/>
      <c r="L21" s="30"/>
    </row>
    <row r="22" spans="1:46" ht="15.75" customHeight="1" x14ac:dyDescent="0.2">
      <c r="A22" s="31" t="s">
        <v>50</v>
      </c>
      <c r="B22" s="13"/>
      <c r="C22" s="28"/>
      <c r="D22" s="30">
        <v>8412000</v>
      </c>
      <c r="E22" s="30"/>
      <c r="F22" s="30">
        <f>D22</f>
        <v>8412000</v>
      </c>
      <c r="G22" s="30"/>
      <c r="H22" s="30">
        <f>F22</f>
        <v>8412000</v>
      </c>
      <c r="I22" s="30"/>
      <c r="J22" s="30">
        <f>H22</f>
        <v>8412000</v>
      </c>
      <c r="L22" s="30">
        <v>8719000</v>
      </c>
    </row>
    <row r="23" spans="1:46" ht="15.75" customHeight="1" x14ac:dyDescent="0.2">
      <c r="A23" s="31" t="s">
        <v>51</v>
      </c>
      <c r="B23" s="13"/>
      <c r="C23" s="28"/>
      <c r="D23" s="30">
        <v>1024000</v>
      </c>
      <c r="E23" s="30"/>
      <c r="F23" s="30">
        <f>D23</f>
        <v>1024000</v>
      </c>
      <c r="G23" s="30"/>
      <c r="H23" s="30">
        <f>F23</f>
        <v>1024000</v>
      </c>
      <c r="I23" s="30"/>
      <c r="J23" s="30">
        <f>H23</f>
        <v>1024000</v>
      </c>
      <c r="L23" s="30">
        <v>104000</v>
      </c>
    </row>
    <row r="24" spans="1:46" ht="15.75" customHeight="1" x14ac:dyDescent="0.2">
      <c r="A24" s="31" t="s">
        <v>52</v>
      </c>
      <c r="B24" s="13"/>
      <c r="C24" s="30"/>
      <c r="D24" s="30"/>
      <c r="E24" s="30"/>
      <c r="F24" s="30"/>
      <c r="G24" s="30"/>
      <c r="H24" s="30">
        <v>0</v>
      </c>
      <c r="I24" s="30"/>
      <c r="J24" s="30">
        <v>2508000</v>
      </c>
      <c r="L24" s="30">
        <v>3761000</v>
      </c>
    </row>
    <row r="25" spans="1:46" ht="15.75" customHeight="1" x14ac:dyDescent="0.2">
      <c r="B25" s="13"/>
    </row>
    <row r="26" spans="1:46" ht="15.75" customHeight="1" x14ac:dyDescent="0.2">
      <c r="A26" s="32" t="s">
        <v>53</v>
      </c>
      <c r="B26" s="13">
        <f t="array" ref="B26">NPV(B1,F26,H26,J26,L26,N26,P26,R26,T26,V26,X26)</f>
        <v>96999424.438685805</v>
      </c>
      <c r="C26" s="32"/>
      <c r="D26" s="25">
        <v>16257134.33</v>
      </c>
      <c r="E26" s="25"/>
      <c r="F26" s="25">
        <v>16257134.33</v>
      </c>
      <c r="G26" s="25"/>
      <c r="H26" s="25">
        <v>16257134.33</v>
      </c>
      <c r="I26" s="25"/>
      <c r="J26" s="25">
        <v>16257134.33</v>
      </c>
      <c r="K26" s="25"/>
      <c r="L26" s="25">
        <v>16257134.33</v>
      </c>
      <c r="M26" s="25"/>
      <c r="N26" s="25">
        <f t="shared" ref="N26:AT26" si="3">L26</f>
        <v>16257134.33</v>
      </c>
      <c r="O26" s="25">
        <f t="shared" si="3"/>
        <v>0</v>
      </c>
      <c r="P26" s="25">
        <f t="shared" si="3"/>
        <v>16257134.33</v>
      </c>
      <c r="Q26" s="25">
        <f t="shared" si="3"/>
        <v>0</v>
      </c>
      <c r="R26" s="25">
        <f t="shared" si="3"/>
        <v>16257134.33</v>
      </c>
      <c r="S26" s="25">
        <f t="shared" si="3"/>
        <v>0</v>
      </c>
      <c r="T26" s="25">
        <f t="shared" si="3"/>
        <v>16257134.33</v>
      </c>
      <c r="U26" s="26">
        <f t="shared" si="3"/>
        <v>0</v>
      </c>
      <c r="V26" s="26">
        <f t="shared" si="3"/>
        <v>16257134.33</v>
      </c>
      <c r="W26" s="26">
        <f t="shared" si="3"/>
        <v>0</v>
      </c>
      <c r="X26" s="26">
        <f t="shared" si="3"/>
        <v>16257134.33</v>
      </c>
      <c r="Y26" s="26">
        <f t="shared" si="3"/>
        <v>0</v>
      </c>
      <c r="Z26" s="26">
        <f t="shared" si="3"/>
        <v>16257134.33</v>
      </c>
      <c r="AA26" s="26">
        <f t="shared" si="3"/>
        <v>0</v>
      </c>
      <c r="AB26" s="26">
        <f t="shared" si="3"/>
        <v>16257134.33</v>
      </c>
      <c r="AC26" s="26">
        <f t="shared" si="3"/>
        <v>0</v>
      </c>
      <c r="AD26" s="26">
        <f t="shared" si="3"/>
        <v>16257134.33</v>
      </c>
      <c r="AE26" s="26">
        <f t="shared" si="3"/>
        <v>0</v>
      </c>
      <c r="AF26" s="26">
        <f t="shared" si="3"/>
        <v>16257134.33</v>
      </c>
      <c r="AG26" s="26">
        <f t="shared" si="3"/>
        <v>0</v>
      </c>
      <c r="AH26" s="26">
        <f t="shared" si="3"/>
        <v>16257134.33</v>
      </c>
      <c r="AI26" s="26">
        <f t="shared" si="3"/>
        <v>0</v>
      </c>
      <c r="AJ26" s="26">
        <f t="shared" si="3"/>
        <v>16257134.33</v>
      </c>
      <c r="AK26" s="26">
        <f t="shared" si="3"/>
        <v>0</v>
      </c>
      <c r="AL26" s="26">
        <f t="shared" si="3"/>
        <v>16257134.33</v>
      </c>
      <c r="AM26" s="26">
        <f t="shared" si="3"/>
        <v>0</v>
      </c>
      <c r="AN26" s="26">
        <f t="shared" si="3"/>
        <v>16257134.33</v>
      </c>
      <c r="AO26" s="26">
        <f t="shared" si="3"/>
        <v>0</v>
      </c>
      <c r="AP26" s="26">
        <f t="shared" si="3"/>
        <v>16257134.33</v>
      </c>
      <c r="AQ26" s="26">
        <f t="shared" si="3"/>
        <v>0</v>
      </c>
      <c r="AR26" s="26">
        <f t="shared" si="3"/>
        <v>16257134.33</v>
      </c>
      <c r="AS26" s="26">
        <f t="shared" si="3"/>
        <v>0</v>
      </c>
      <c r="AT26" s="26">
        <f t="shared" si="3"/>
        <v>16257134.33</v>
      </c>
    </row>
    <row r="27" spans="1:46" ht="15.75" customHeight="1" x14ac:dyDescent="0.2">
      <c r="B27" s="13"/>
    </row>
    <row r="28" spans="1:46" ht="15.75" customHeight="1" x14ac:dyDescent="0.2">
      <c r="A28" s="33" t="s">
        <v>54</v>
      </c>
      <c r="B28" s="13"/>
    </row>
    <row r="29" spans="1:46" ht="15.75" customHeight="1" x14ac:dyDescent="0.2">
      <c r="A29" s="32" t="s">
        <v>55</v>
      </c>
      <c r="B29" s="13">
        <f t="array" ref="B29">NPV(B1,F29,H29,J29)</f>
        <v>39826934.137175292</v>
      </c>
      <c r="C29" s="32" t="s">
        <v>56</v>
      </c>
      <c r="D29" s="25">
        <f>C39</f>
        <v>16209902.888</v>
      </c>
      <c r="E29" s="25"/>
      <c r="F29" s="25">
        <f>D29</f>
        <v>16209902.888</v>
      </c>
      <c r="G29" s="25"/>
      <c r="H29" s="25">
        <f>F29</f>
        <v>16209902.888</v>
      </c>
      <c r="I29" s="25"/>
      <c r="J29" s="25">
        <f>H29</f>
        <v>16209902.888</v>
      </c>
      <c r="K29" s="25"/>
      <c r="L29" s="25">
        <f>J29</f>
        <v>16209902.888</v>
      </c>
      <c r="M29" s="25"/>
      <c r="N29" s="25">
        <f t="shared" ref="N29:AT29" si="4">L29</f>
        <v>16209902.888</v>
      </c>
      <c r="O29" s="25">
        <f t="shared" si="4"/>
        <v>0</v>
      </c>
      <c r="P29" s="25">
        <f t="shared" si="4"/>
        <v>16209902.888</v>
      </c>
      <c r="Q29" s="25">
        <f t="shared" si="4"/>
        <v>0</v>
      </c>
      <c r="R29" s="25">
        <f t="shared" si="4"/>
        <v>16209902.888</v>
      </c>
      <c r="S29" s="25">
        <f t="shared" si="4"/>
        <v>0</v>
      </c>
      <c r="T29" s="25">
        <f t="shared" si="4"/>
        <v>16209902.888</v>
      </c>
      <c r="U29" s="26">
        <f t="shared" si="4"/>
        <v>0</v>
      </c>
      <c r="V29" s="26">
        <f t="shared" si="4"/>
        <v>16209902.888</v>
      </c>
      <c r="W29" s="26">
        <f t="shared" si="4"/>
        <v>0</v>
      </c>
      <c r="X29" s="26">
        <f t="shared" si="4"/>
        <v>16209902.888</v>
      </c>
      <c r="Y29" s="26">
        <f t="shared" si="4"/>
        <v>0</v>
      </c>
      <c r="Z29" s="26">
        <f t="shared" si="4"/>
        <v>16209902.888</v>
      </c>
      <c r="AA29" s="26">
        <f t="shared" si="4"/>
        <v>0</v>
      </c>
      <c r="AB29" s="26">
        <f t="shared" si="4"/>
        <v>16209902.888</v>
      </c>
      <c r="AC29" s="26">
        <f t="shared" si="4"/>
        <v>0</v>
      </c>
      <c r="AD29" s="26">
        <f t="shared" si="4"/>
        <v>16209902.888</v>
      </c>
      <c r="AE29" s="26">
        <f t="shared" si="4"/>
        <v>0</v>
      </c>
      <c r="AF29" s="26">
        <f t="shared" si="4"/>
        <v>16209902.888</v>
      </c>
      <c r="AG29" s="26">
        <f t="shared" si="4"/>
        <v>0</v>
      </c>
      <c r="AH29" s="26">
        <f t="shared" si="4"/>
        <v>16209902.888</v>
      </c>
      <c r="AI29" s="26">
        <f t="shared" si="4"/>
        <v>0</v>
      </c>
      <c r="AJ29" s="26">
        <f t="shared" si="4"/>
        <v>16209902.888</v>
      </c>
      <c r="AK29" s="26">
        <f t="shared" si="4"/>
        <v>0</v>
      </c>
      <c r="AL29" s="26">
        <f t="shared" si="4"/>
        <v>16209902.888</v>
      </c>
      <c r="AM29" s="26">
        <f t="shared" si="4"/>
        <v>0</v>
      </c>
      <c r="AN29" s="26">
        <f t="shared" si="4"/>
        <v>16209902.888</v>
      </c>
      <c r="AO29" s="26">
        <f t="shared" si="4"/>
        <v>0</v>
      </c>
      <c r="AP29" s="26">
        <f t="shared" si="4"/>
        <v>16209902.888</v>
      </c>
      <c r="AQ29" s="26">
        <f t="shared" si="4"/>
        <v>0</v>
      </c>
      <c r="AR29" s="26">
        <f t="shared" si="4"/>
        <v>16209902.888</v>
      </c>
      <c r="AS29" s="26">
        <f t="shared" si="4"/>
        <v>0</v>
      </c>
      <c r="AT29" s="26">
        <f t="shared" si="4"/>
        <v>16209902.888</v>
      </c>
    </row>
    <row r="30" spans="1:46" ht="15.75" customHeight="1" x14ac:dyDescent="0.2">
      <c r="A30" s="34" t="s">
        <v>57</v>
      </c>
      <c r="B30" s="13"/>
      <c r="C30" s="35">
        <v>4141800</v>
      </c>
    </row>
    <row r="31" spans="1:46" ht="15.75" customHeight="1" x14ac:dyDescent="0.2">
      <c r="A31" s="34" t="s">
        <v>58</v>
      </c>
      <c r="B31" s="13"/>
      <c r="C31" s="35">
        <v>4500</v>
      </c>
    </row>
    <row r="32" spans="1:46" ht="15.75" customHeight="1" x14ac:dyDescent="0.2">
      <c r="A32" s="34" t="s">
        <v>59</v>
      </c>
      <c r="B32" s="13"/>
      <c r="C32" s="35">
        <v>95000</v>
      </c>
    </row>
    <row r="33" spans="1:46" ht="15.75" customHeight="1" x14ac:dyDescent="0.2">
      <c r="A33" s="34" t="s">
        <v>60</v>
      </c>
      <c r="B33" s="13"/>
      <c r="C33" s="35">
        <v>202000</v>
      </c>
    </row>
    <row r="34" spans="1:46" ht="15.75" customHeight="1" x14ac:dyDescent="0.2">
      <c r="A34" s="34" t="s">
        <v>61</v>
      </c>
      <c r="B34" s="13"/>
      <c r="C34" s="35">
        <v>235772</v>
      </c>
    </row>
    <row r="35" spans="1:46" ht="15.75" customHeight="1" x14ac:dyDescent="0.2">
      <c r="A35" s="34" t="s">
        <v>62</v>
      </c>
      <c r="B35" s="13"/>
      <c r="C35" s="35">
        <v>58763</v>
      </c>
    </row>
    <row r="36" spans="1:46" ht="15.75" customHeight="1" x14ac:dyDescent="0.2">
      <c r="A36" s="34" t="s">
        <v>63</v>
      </c>
      <c r="B36" s="13"/>
      <c r="C36" s="35">
        <v>612484</v>
      </c>
    </row>
    <row r="37" spans="1:46" ht="15.75" customHeight="1" x14ac:dyDescent="0.2">
      <c r="A37" s="34" t="s">
        <v>64</v>
      </c>
      <c r="B37" s="13"/>
      <c r="C37" s="35">
        <v>901854</v>
      </c>
    </row>
    <row r="38" spans="1:46" ht="15.75" customHeight="1" x14ac:dyDescent="0.2">
      <c r="A38" s="34" t="s">
        <v>65</v>
      </c>
      <c r="B38" s="13"/>
      <c r="C38" s="35">
        <f>11064144.32*0.9</f>
        <v>9957729.8880000003</v>
      </c>
    </row>
    <row r="39" spans="1:46" ht="15.75" customHeight="1" x14ac:dyDescent="0.2">
      <c r="A39" s="36" t="s">
        <v>66</v>
      </c>
      <c r="B39" s="13"/>
      <c r="C39" s="25">
        <f>SUM(C30:C38)</f>
        <v>16209902.888</v>
      </c>
    </row>
    <row r="40" spans="1:46" ht="15.75" customHeight="1" x14ac:dyDescent="0.2">
      <c r="A40" s="33" t="s">
        <v>67</v>
      </c>
      <c r="B40" s="13">
        <f t="array" ref="B40">NPV(B1,F40,H40,J40,L40,N40,P40,R40,T40,V40,X40)</f>
        <v>5966575.8103313772</v>
      </c>
      <c r="D40" s="26">
        <v>1000000</v>
      </c>
      <c r="F40" s="26">
        <f>D40</f>
        <v>1000000</v>
      </c>
      <c r="H40" s="26">
        <f>F40</f>
        <v>1000000</v>
      </c>
      <c r="J40" s="26">
        <f t="shared" ref="J40:X40" si="5">H40</f>
        <v>1000000</v>
      </c>
      <c r="K40" s="33">
        <f t="shared" si="5"/>
        <v>0</v>
      </c>
      <c r="L40" s="26">
        <f t="shared" si="5"/>
        <v>1000000</v>
      </c>
      <c r="M40" s="33">
        <f t="shared" si="5"/>
        <v>0</v>
      </c>
      <c r="N40" s="26">
        <f t="shared" si="5"/>
        <v>1000000</v>
      </c>
      <c r="O40" s="33">
        <f t="shared" si="5"/>
        <v>0</v>
      </c>
      <c r="P40" s="26">
        <f t="shared" si="5"/>
        <v>1000000</v>
      </c>
      <c r="Q40" s="33">
        <f t="shared" si="5"/>
        <v>0</v>
      </c>
      <c r="R40" s="26">
        <f t="shared" si="5"/>
        <v>1000000</v>
      </c>
      <c r="S40" s="33">
        <f t="shared" si="5"/>
        <v>0</v>
      </c>
      <c r="T40" s="26">
        <f t="shared" si="5"/>
        <v>1000000</v>
      </c>
      <c r="U40" s="33">
        <f t="shared" si="5"/>
        <v>0</v>
      </c>
      <c r="V40" s="26">
        <f t="shared" si="5"/>
        <v>1000000</v>
      </c>
      <c r="W40" s="33">
        <f t="shared" si="5"/>
        <v>0</v>
      </c>
      <c r="X40" s="26">
        <f t="shared" si="5"/>
        <v>1000000</v>
      </c>
      <c r="Z40" s="26">
        <f t="shared" ref="Z40:AH40" si="6">X40</f>
        <v>1000000</v>
      </c>
      <c r="AA40" s="33">
        <f t="shared" si="6"/>
        <v>0</v>
      </c>
      <c r="AB40" s="26">
        <f t="shared" si="6"/>
        <v>1000000</v>
      </c>
      <c r="AC40" s="33">
        <f t="shared" si="6"/>
        <v>0</v>
      </c>
      <c r="AD40" s="26">
        <f t="shared" si="6"/>
        <v>1000000</v>
      </c>
      <c r="AE40" s="33">
        <f t="shared" si="6"/>
        <v>0</v>
      </c>
      <c r="AF40" s="26">
        <f t="shared" si="6"/>
        <v>1000000</v>
      </c>
      <c r="AG40" s="33">
        <f t="shared" si="6"/>
        <v>0</v>
      </c>
      <c r="AH40" s="26">
        <f t="shared" si="6"/>
        <v>1000000</v>
      </c>
      <c r="AJ40" s="26">
        <f t="shared" ref="AJ40:AR40" si="7">AH40</f>
        <v>1000000</v>
      </c>
      <c r="AK40" s="33">
        <f t="shared" si="7"/>
        <v>0</v>
      </c>
      <c r="AL40" s="26">
        <f t="shared" si="7"/>
        <v>1000000</v>
      </c>
      <c r="AM40" s="33">
        <f t="shared" si="7"/>
        <v>0</v>
      </c>
      <c r="AN40" s="26">
        <f t="shared" si="7"/>
        <v>1000000</v>
      </c>
      <c r="AO40" s="33">
        <f t="shared" si="7"/>
        <v>0</v>
      </c>
      <c r="AP40" s="26">
        <f t="shared" si="7"/>
        <v>1000000</v>
      </c>
      <c r="AQ40" s="33">
        <f t="shared" si="7"/>
        <v>0</v>
      </c>
      <c r="AR40" s="26">
        <f t="shared" si="7"/>
        <v>1000000</v>
      </c>
      <c r="AT40" s="26">
        <f>AR40</f>
        <v>1000000</v>
      </c>
    </row>
    <row r="41" spans="1:46" ht="15.75" customHeight="1" x14ac:dyDescent="0.2">
      <c r="A41" s="33" t="s">
        <v>68</v>
      </c>
      <c r="B41" s="13">
        <f t="array" ref="B41">NPV(B1,F41,H41,J41,L41,N41,P41,R41,T41,V41,X41)</f>
        <v>96717614.459361538</v>
      </c>
      <c r="D41" s="26">
        <f>D29</f>
        <v>16209902.888</v>
      </c>
      <c r="F41" s="26">
        <f>F29</f>
        <v>16209902.888</v>
      </c>
      <c r="H41" s="26">
        <f>H29</f>
        <v>16209902.888</v>
      </c>
      <c r="I41" s="26"/>
      <c r="J41" s="26">
        <f t="shared" ref="J41:AT41" si="8">J29</f>
        <v>16209902.888</v>
      </c>
      <c r="K41" s="26">
        <f t="shared" si="8"/>
        <v>0</v>
      </c>
      <c r="L41" s="26">
        <f t="shared" si="8"/>
        <v>16209902.888</v>
      </c>
      <c r="M41" s="26">
        <f t="shared" si="8"/>
        <v>0</v>
      </c>
      <c r="N41" s="26">
        <f t="shared" si="8"/>
        <v>16209902.888</v>
      </c>
      <c r="O41" s="26">
        <f t="shared" si="8"/>
        <v>0</v>
      </c>
      <c r="P41" s="26">
        <f t="shared" si="8"/>
        <v>16209902.888</v>
      </c>
      <c r="Q41" s="26">
        <f t="shared" si="8"/>
        <v>0</v>
      </c>
      <c r="R41" s="26">
        <f t="shared" si="8"/>
        <v>16209902.888</v>
      </c>
      <c r="S41" s="26">
        <f t="shared" si="8"/>
        <v>0</v>
      </c>
      <c r="T41" s="26">
        <f t="shared" si="8"/>
        <v>16209902.888</v>
      </c>
      <c r="U41" s="26">
        <f t="shared" si="8"/>
        <v>0</v>
      </c>
      <c r="V41" s="26">
        <f t="shared" si="8"/>
        <v>16209902.888</v>
      </c>
      <c r="W41" s="26">
        <f t="shared" si="8"/>
        <v>0</v>
      </c>
      <c r="X41" s="26">
        <f t="shared" si="8"/>
        <v>16209902.888</v>
      </c>
      <c r="Y41" s="26">
        <f t="shared" si="8"/>
        <v>0</v>
      </c>
      <c r="Z41" s="26">
        <f t="shared" si="8"/>
        <v>16209902.888</v>
      </c>
      <c r="AA41" s="26">
        <f t="shared" si="8"/>
        <v>0</v>
      </c>
      <c r="AB41" s="26">
        <f t="shared" si="8"/>
        <v>16209902.888</v>
      </c>
      <c r="AC41" s="26">
        <f t="shared" si="8"/>
        <v>0</v>
      </c>
      <c r="AD41" s="26">
        <f t="shared" si="8"/>
        <v>16209902.888</v>
      </c>
      <c r="AE41" s="26">
        <f t="shared" si="8"/>
        <v>0</v>
      </c>
      <c r="AF41" s="26">
        <f t="shared" si="8"/>
        <v>16209902.888</v>
      </c>
      <c r="AG41" s="26">
        <f t="shared" si="8"/>
        <v>0</v>
      </c>
      <c r="AH41" s="26">
        <f t="shared" si="8"/>
        <v>16209902.888</v>
      </c>
      <c r="AI41" s="26">
        <f t="shared" si="8"/>
        <v>0</v>
      </c>
      <c r="AJ41" s="26">
        <f t="shared" si="8"/>
        <v>16209902.888</v>
      </c>
      <c r="AK41" s="26">
        <f t="shared" si="8"/>
        <v>0</v>
      </c>
      <c r="AL41" s="26">
        <f t="shared" si="8"/>
        <v>16209902.888</v>
      </c>
      <c r="AM41" s="26">
        <f t="shared" si="8"/>
        <v>0</v>
      </c>
      <c r="AN41" s="26">
        <f t="shared" si="8"/>
        <v>16209902.888</v>
      </c>
      <c r="AO41" s="26">
        <f t="shared" si="8"/>
        <v>0</v>
      </c>
      <c r="AP41" s="26">
        <f t="shared" si="8"/>
        <v>16209902.888</v>
      </c>
      <c r="AQ41" s="26">
        <f t="shared" si="8"/>
        <v>0</v>
      </c>
      <c r="AR41" s="26">
        <f t="shared" si="8"/>
        <v>16209902.888</v>
      </c>
      <c r="AS41" s="26">
        <f t="shared" si="8"/>
        <v>0</v>
      </c>
      <c r="AT41" s="26">
        <f t="shared" si="8"/>
        <v>16209902.888</v>
      </c>
    </row>
    <row r="42" spans="1:46" ht="15.75" customHeight="1" x14ac:dyDescent="0.2">
      <c r="A42" s="33" t="s">
        <v>69</v>
      </c>
      <c r="B42" s="13">
        <f t="array" ref="B42">NPV(B1,F42,H42,J42,L42,N42,P42,R42,T42,V42,X42)</f>
        <v>77933373.376305655</v>
      </c>
      <c r="D42" s="26">
        <f>D13</f>
        <v>102516346.04000001</v>
      </c>
      <c r="F42" s="26">
        <f>F13</f>
        <v>55725454.6479</v>
      </c>
      <c r="H42" s="26">
        <f>H13</f>
        <v>20575588.510000002</v>
      </c>
      <c r="I42" s="26"/>
      <c r="J42" s="26">
        <f>J13</f>
        <v>9392411.9199999999</v>
      </c>
      <c r="K42" s="26"/>
      <c r="L42" s="26">
        <f>L13</f>
        <v>5810882.5899999999</v>
      </c>
      <c r="M42" s="26"/>
      <c r="N42" s="26">
        <f t="shared" ref="N42:X42" si="9">N13</f>
        <v>0</v>
      </c>
      <c r="O42" s="26">
        <f t="shared" si="9"/>
        <v>0</v>
      </c>
      <c r="P42" s="26">
        <f t="shared" si="9"/>
        <v>0</v>
      </c>
      <c r="Q42" s="26">
        <f t="shared" si="9"/>
        <v>0</v>
      </c>
      <c r="R42" s="26">
        <f t="shared" si="9"/>
        <v>0</v>
      </c>
      <c r="S42" s="26">
        <f t="shared" si="9"/>
        <v>0</v>
      </c>
      <c r="T42" s="26">
        <f t="shared" si="9"/>
        <v>0</v>
      </c>
      <c r="U42" s="26">
        <f t="shared" si="9"/>
        <v>0</v>
      </c>
      <c r="V42" s="26">
        <f t="shared" si="9"/>
        <v>0</v>
      </c>
      <c r="W42" s="26">
        <f t="shared" si="9"/>
        <v>0</v>
      </c>
      <c r="X42" s="26">
        <f t="shared" si="9"/>
        <v>0</v>
      </c>
      <c r="Y42" s="26"/>
      <c r="Z42" s="26">
        <f t="shared" ref="Z42:AH42" si="10">Z13</f>
        <v>134456.41</v>
      </c>
      <c r="AA42" s="26">
        <f t="shared" si="10"/>
        <v>0</v>
      </c>
      <c r="AB42" s="26">
        <f t="shared" si="10"/>
        <v>0</v>
      </c>
      <c r="AC42" s="26">
        <f t="shared" si="10"/>
        <v>0</v>
      </c>
      <c r="AD42" s="26">
        <f t="shared" si="10"/>
        <v>0</v>
      </c>
      <c r="AE42" s="26">
        <f t="shared" si="10"/>
        <v>0</v>
      </c>
      <c r="AF42" s="26">
        <f t="shared" si="10"/>
        <v>0</v>
      </c>
      <c r="AG42" s="26">
        <f t="shared" si="10"/>
        <v>0</v>
      </c>
      <c r="AH42" s="26">
        <f t="shared" si="10"/>
        <v>0</v>
      </c>
      <c r="AI42" s="26"/>
      <c r="AJ42" s="26">
        <f t="shared" ref="AJ42:AR42" si="11">AJ13</f>
        <v>201762.23</v>
      </c>
      <c r="AK42" s="26">
        <f t="shared" si="11"/>
        <v>0</v>
      </c>
      <c r="AL42" s="26">
        <f t="shared" si="11"/>
        <v>0</v>
      </c>
      <c r="AM42" s="26">
        <f t="shared" si="11"/>
        <v>0</v>
      </c>
      <c r="AN42" s="26">
        <f t="shared" si="11"/>
        <v>0</v>
      </c>
      <c r="AO42" s="26">
        <f t="shared" si="11"/>
        <v>0</v>
      </c>
      <c r="AP42" s="26">
        <f t="shared" si="11"/>
        <v>0</v>
      </c>
      <c r="AQ42" s="26">
        <f t="shared" si="11"/>
        <v>0</v>
      </c>
      <c r="AR42" s="26">
        <f t="shared" si="11"/>
        <v>0</v>
      </c>
      <c r="AS42" s="26"/>
      <c r="AT42" s="26">
        <f>AT13</f>
        <v>4484107.21</v>
      </c>
    </row>
    <row r="43" spans="1:46" ht="15.75" customHeight="1" x14ac:dyDescent="0.2">
      <c r="A43" s="33" t="s">
        <v>70</v>
      </c>
      <c r="B43" s="13">
        <f t="array" ref="B43">NPV(B1,F43,H43,J43,L43,N43,P43,R43,T43,V43,X43)</f>
        <v>207338059.10702837</v>
      </c>
      <c r="D43" s="26">
        <f>D17+D20+D26</f>
        <v>32588286.329999998</v>
      </c>
      <c r="F43" s="26">
        <f>F17+F20+F26</f>
        <v>32588286.329999998</v>
      </c>
      <c r="H43" s="26">
        <f>H17+H20+H26</f>
        <v>32588286.329999998</v>
      </c>
      <c r="J43" s="26">
        <f>J17+J20+J26</f>
        <v>35096286.329999998</v>
      </c>
      <c r="L43" s="26">
        <f>L17+L20+L26</f>
        <v>35736286.329999998</v>
      </c>
      <c r="N43" s="26">
        <f>N17+N20+N26</f>
        <v>35736286.329999998</v>
      </c>
      <c r="P43" s="26">
        <f t="shared" ref="P43:V43" si="12">P17+P20+P26</f>
        <v>35736286.329999998</v>
      </c>
      <c r="Q43" s="26">
        <f t="shared" si="12"/>
        <v>0</v>
      </c>
      <c r="R43" s="26">
        <f t="shared" si="12"/>
        <v>35736286.329999998</v>
      </c>
      <c r="S43" s="26">
        <f t="shared" si="12"/>
        <v>0</v>
      </c>
      <c r="T43" s="26">
        <f t="shared" si="12"/>
        <v>35736286.329999998</v>
      </c>
      <c r="U43" s="26">
        <f t="shared" si="12"/>
        <v>0</v>
      </c>
      <c r="V43" s="26">
        <f t="shared" si="12"/>
        <v>35736286.329999998</v>
      </c>
      <c r="X43" s="26">
        <f>X17+X20+X26</f>
        <v>35736286.329999998</v>
      </c>
      <c r="Z43" s="26">
        <f>Z17+Z20+Z26</f>
        <v>35736286.329999998</v>
      </c>
      <c r="AB43" s="26">
        <f>AB17+AB20+AB26</f>
        <v>35736286.329999998</v>
      </c>
      <c r="AD43" s="26">
        <f>AD17+AD20+AD26</f>
        <v>35736286.329999998</v>
      </c>
      <c r="AF43" s="26">
        <f>AF17+AF20+AF26</f>
        <v>35736286.329999998</v>
      </c>
      <c r="AH43" s="26">
        <f>AH17+AH20+AH26</f>
        <v>35736286.329999998</v>
      </c>
      <c r="AJ43" s="26">
        <f>AJ17+AJ20+AJ26</f>
        <v>35736286.329999998</v>
      </c>
      <c r="AL43" s="26">
        <f>AL17+AL20+AL26</f>
        <v>35736286.329999998</v>
      </c>
      <c r="AN43" s="26">
        <f>AN17+AN20+AN26</f>
        <v>35736286.329999998</v>
      </c>
      <c r="AP43" s="26">
        <f>AP17+AP20+AP26</f>
        <v>35736286.329999998</v>
      </c>
      <c r="AR43" s="26">
        <f>AR17+AR20+AR26</f>
        <v>35736286.329999998</v>
      </c>
      <c r="AT43" s="26">
        <f>AT17+AT20+AT26</f>
        <v>35736286.329999998</v>
      </c>
    </row>
    <row r="44" spans="1:46" ht="15.75" customHeight="1" x14ac:dyDescent="0.2">
      <c r="A44" s="33" t="s">
        <v>71</v>
      </c>
      <c r="B44" s="13">
        <f t="array" ref="B44">NPV(B1,F44,H44,J44,L44,N44,P44,R44,T44,V44,X44)</f>
        <v>26720495.461029794</v>
      </c>
      <c r="D44" s="37">
        <f>D43-D41-D40-D42</f>
        <v>-87137962.598000005</v>
      </c>
      <c r="E44" s="38"/>
      <c r="F44" s="37">
        <f>F43-F41-F40-F42</f>
        <v>-40347071.205899999</v>
      </c>
      <c r="G44" s="38"/>
      <c r="H44" s="37">
        <f>H43-H41-H40-H42</f>
        <v>-5197205.0680000037</v>
      </c>
      <c r="I44" s="38"/>
      <c r="J44" s="37">
        <f>J43-J41-J40-J42</f>
        <v>8493971.521999998</v>
      </c>
      <c r="K44" s="38"/>
      <c r="L44" s="37">
        <f>L43-L41-L40-L42</f>
        <v>12715500.851999998</v>
      </c>
      <c r="M44" s="38"/>
      <c r="N44" s="37">
        <f>N43-N41-N40-N42</f>
        <v>18526383.441999998</v>
      </c>
      <c r="O44" s="38"/>
      <c r="P44" s="37">
        <f t="shared" ref="P44:V44" si="13">P43-P41-P40-P42</f>
        <v>18526383.441999998</v>
      </c>
      <c r="Q44" s="37">
        <f t="shared" si="13"/>
        <v>0</v>
      </c>
      <c r="R44" s="37">
        <f t="shared" si="13"/>
        <v>18526383.441999998</v>
      </c>
      <c r="S44" s="37">
        <f t="shared" si="13"/>
        <v>0</v>
      </c>
      <c r="T44" s="37">
        <f t="shared" si="13"/>
        <v>18526383.441999998</v>
      </c>
      <c r="U44" s="37">
        <f t="shared" si="13"/>
        <v>0</v>
      </c>
      <c r="V44" s="37">
        <f t="shared" si="13"/>
        <v>18526383.441999998</v>
      </c>
      <c r="W44" s="38"/>
      <c r="X44" s="37">
        <f>X43-X41-X40-X42</f>
        <v>18526383.441999998</v>
      </c>
      <c r="Y44" s="38"/>
      <c r="Z44" s="37">
        <f>Z43-Z41-Z40-Z42</f>
        <v>18391927.031999998</v>
      </c>
      <c r="AA44" s="38"/>
      <c r="AB44" s="37">
        <f>AB43-AB41-AB40-AB42</f>
        <v>18526383.441999998</v>
      </c>
      <c r="AC44" s="38"/>
      <c r="AD44" s="37">
        <f>AD43-AD41-AD40-AD42</f>
        <v>18526383.441999998</v>
      </c>
      <c r="AE44" s="38"/>
      <c r="AF44" s="37">
        <f>AF43-AF41-AF40-AF42</f>
        <v>18526383.441999998</v>
      </c>
      <c r="AG44" s="38"/>
      <c r="AH44" s="37">
        <f>AH43-AH41-AH40-AH42</f>
        <v>18526383.441999998</v>
      </c>
      <c r="AI44" s="38"/>
      <c r="AJ44" s="37">
        <f>AJ43-AJ41-AJ40-AJ42</f>
        <v>18324621.211999997</v>
      </c>
      <c r="AK44" s="38"/>
      <c r="AL44" s="37">
        <f>AL43-AL41-AL40-AL42</f>
        <v>18526383.441999998</v>
      </c>
      <c r="AM44" s="38"/>
      <c r="AN44" s="37">
        <f>AN43-AN41-AN40-AN42</f>
        <v>18526383.441999998</v>
      </c>
      <c r="AO44" s="38"/>
      <c r="AP44" s="37">
        <f>AP43-AP41-AP40-AP42</f>
        <v>18526383.441999998</v>
      </c>
      <c r="AQ44" s="38"/>
      <c r="AR44" s="37">
        <f>AR43-AR41-AR40-AR42</f>
        <v>18526383.441999998</v>
      </c>
      <c r="AS44" s="38"/>
      <c r="AT44" s="37">
        <f>AT43-AT41-AT40-AT42</f>
        <v>14042276.231999997</v>
      </c>
    </row>
    <row r="45" spans="1:46" ht="15.75" customHeight="1" x14ac:dyDescent="0.2">
      <c r="B45" s="13"/>
      <c r="D45" s="26">
        <f>D44</f>
        <v>-87137962.598000005</v>
      </c>
      <c r="F45" s="26">
        <f>D45+F44</f>
        <v>-127485033.8039</v>
      </c>
      <c r="H45" s="26">
        <f>F45+H44</f>
        <v>-132682238.87190001</v>
      </c>
      <c r="J45" s="26">
        <f>H45+J44</f>
        <v>-124188267.34990001</v>
      </c>
      <c r="L45" s="26">
        <f>J45+L44</f>
        <v>-111472766.49790001</v>
      </c>
      <c r="N45" s="26">
        <f>L45+N44</f>
        <v>-92946383.055900007</v>
      </c>
      <c r="P45" s="26">
        <f t="shared" ref="P45:V45" si="14">N45+P44</f>
        <v>-74419999.613900006</v>
      </c>
      <c r="Q45" s="26">
        <f t="shared" si="14"/>
        <v>0</v>
      </c>
      <c r="R45" s="26">
        <f t="shared" si="14"/>
        <v>-55893616.171900004</v>
      </c>
      <c r="S45" s="26">
        <f t="shared" si="14"/>
        <v>0</v>
      </c>
      <c r="T45" s="26">
        <f t="shared" si="14"/>
        <v>-37367232.729900002</v>
      </c>
      <c r="U45" s="26">
        <f t="shared" si="14"/>
        <v>0</v>
      </c>
      <c r="V45" s="26">
        <f t="shared" si="14"/>
        <v>-18840849.287900005</v>
      </c>
      <c r="X45" s="26">
        <f>V45+X44</f>
        <v>-314465.84590000659</v>
      </c>
      <c r="Z45" s="26">
        <f>X45+Z44</f>
        <v>18077461.186099991</v>
      </c>
      <c r="AB45" s="26">
        <f>Z45+AB44</f>
        <v>36603844.628099993</v>
      </c>
      <c r="AD45" s="26">
        <f>AB45+AD44</f>
        <v>55130228.070099995</v>
      </c>
      <c r="AF45" s="26">
        <f>AD45+AF44</f>
        <v>73656611.512099996</v>
      </c>
      <c r="AH45" s="26">
        <f>AF45+AH44</f>
        <v>92182994.954099998</v>
      </c>
      <c r="AJ45" s="26">
        <f>AH45+AJ44</f>
        <v>110507616.1661</v>
      </c>
      <c r="AL45" s="26">
        <f>AJ45+AL44</f>
        <v>129033999.6081</v>
      </c>
      <c r="AN45" s="26">
        <f>AL45+AN44</f>
        <v>147560383.0501</v>
      </c>
      <c r="AP45" s="26">
        <f>AN45+AP44</f>
        <v>166086766.4921</v>
      </c>
      <c r="AR45" s="26">
        <f>AP45+AR44</f>
        <v>184613149.9341</v>
      </c>
      <c r="AT45" s="26">
        <f>AR45+AT44</f>
        <v>198655426.1661</v>
      </c>
    </row>
    <row r="46" spans="1:46" ht="15.75" customHeight="1" x14ac:dyDescent="0.2">
      <c r="B46" s="13"/>
    </row>
    <row r="47" spans="1:46" ht="15.75" customHeight="1" x14ac:dyDescent="0.2">
      <c r="B47" s="13"/>
    </row>
    <row r="48" spans="1:46" ht="15.75" customHeight="1" x14ac:dyDescent="0.2">
      <c r="A48" s="33" t="s">
        <v>72</v>
      </c>
      <c r="B48" s="13"/>
    </row>
    <row r="49" spans="1:46" ht="15.75" customHeight="1" x14ac:dyDescent="0.2">
      <c r="A49" s="12" t="s">
        <v>33</v>
      </c>
      <c r="B49" s="13">
        <f t="array" ref="B49">NPV(B1,F49,H49,J49,L49,N49,P49)</f>
        <v>45592962.455506548</v>
      </c>
      <c r="C49" s="12"/>
      <c r="D49" s="14">
        <f>98751964.59-D7</f>
        <v>70837763.74000001</v>
      </c>
      <c r="E49" s="12" t="s">
        <v>73</v>
      </c>
      <c r="F49" s="14">
        <f>18144294.9-F7</f>
        <v>64.347499996423721</v>
      </c>
      <c r="G49" s="12" t="s">
        <v>74</v>
      </c>
      <c r="H49" s="14">
        <f>6978574.96-H7</f>
        <v>24.747499999590218</v>
      </c>
      <c r="I49" s="12" t="s">
        <v>75</v>
      </c>
      <c r="J49" s="14">
        <f>2791429.99-J7</f>
        <v>9.904999999795109</v>
      </c>
      <c r="K49" s="15">
        <v>0</v>
      </c>
      <c r="L49" s="3" t="s">
        <v>35</v>
      </c>
      <c r="M49" s="12" t="s">
        <v>76</v>
      </c>
      <c r="N49" s="14">
        <f>46044482.08-M7</f>
        <v>46044482.079999998</v>
      </c>
      <c r="O49" s="12" t="s">
        <v>77</v>
      </c>
      <c r="P49" s="14">
        <v>24793182.66</v>
      </c>
    </row>
    <row r="50" spans="1:46" ht="15.75" customHeight="1" x14ac:dyDescent="0.2">
      <c r="A50" s="33" t="s">
        <v>78</v>
      </c>
      <c r="B50" s="13">
        <f t="array" ref="B50">NPV(B39,F50,H50,J50)</f>
        <v>0</v>
      </c>
      <c r="D50" s="39">
        <f t="array" ref="D50">NPV(10.69%,0,0,0,0,N49,P49)</f>
        <v>41189698.09438356</v>
      </c>
    </row>
    <row r="51" spans="1:46" ht="15.75" customHeight="1" x14ac:dyDescent="0.2">
      <c r="D51" s="39">
        <f t="array" ref="D51">NPV(10.69%,0,0,0,0,0,P51,R51,T51,V51,X51,Z51,AB51,AD51,AF51,AH51,AJ51,AL51,AN51,AP51,AR51,AT51)</f>
        <v>40689988.629549228</v>
      </c>
      <c r="P51" s="26">
        <v>9000000</v>
      </c>
      <c r="R51" s="26">
        <v>9000000</v>
      </c>
      <c r="T51" s="26">
        <v>9000000</v>
      </c>
      <c r="V51" s="26">
        <v>9000000</v>
      </c>
      <c r="X51" s="26">
        <v>9000000</v>
      </c>
      <c r="Z51" s="26">
        <v>9000000</v>
      </c>
      <c r="AB51" s="26">
        <v>9000000</v>
      </c>
      <c r="AD51" s="26">
        <v>9000000</v>
      </c>
      <c r="AF51" s="26">
        <v>9000000</v>
      </c>
      <c r="AH51" s="26">
        <v>9000000</v>
      </c>
      <c r="AJ51" s="26">
        <v>9000000</v>
      </c>
      <c r="AL51" s="26">
        <v>9000000</v>
      </c>
      <c r="AN51" s="26">
        <v>9000000</v>
      </c>
      <c r="AP51" s="26">
        <v>9000000</v>
      </c>
      <c r="AR51" s="26">
        <v>9000000</v>
      </c>
      <c r="AT51" s="26">
        <v>9000000</v>
      </c>
    </row>
    <row r="52" spans="1:46" ht="15.75" customHeight="1" x14ac:dyDescent="0.2">
      <c r="C52" s="40" t="s">
        <v>79</v>
      </c>
      <c r="D52" s="41">
        <v>6923344</v>
      </c>
    </row>
    <row r="53" spans="1:46" ht="15.75" customHeight="1" x14ac:dyDescent="0.2">
      <c r="C53" s="40" t="s">
        <v>80</v>
      </c>
      <c r="D53" s="41">
        <v>2469501</v>
      </c>
    </row>
    <row r="54" spans="1:46" ht="15.75" customHeight="1" x14ac:dyDescent="0.2">
      <c r="C54" s="40" t="s">
        <v>81</v>
      </c>
      <c r="D54" s="41">
        <v>7108964</v>
      </c>
    </row>
    <row r="55" spans="1:46" ht="15.75" customHeight="1" x14ac:dyDescent="0.2">
      <c r="C55" s="40" t="s">
        <v>82</v>
      </c>
      <c r="D55" s="41">
        <v>23809135</v>
      </c>
    </row>
    <row r="56" spans="1:46" ht="15.75" customHeight="1" x14ac:dyDescent="0.2">
      <c r="C56" s="40" t="s">
        <v>83</v>
      </c>
      <c r="D56" s="41">
        <v>3945445</v>
      </c>
    </row>
    <row r="57" spans="1:46" ht="15.75" customHeight="1" x14ac:dyDescent="0.2">
      <c r="C57" s="40" t="s">
        <v>84</v>
      </c>
      <c r="D57" s="41">
        <v>10835187</v>
      </c>
    </row>
    <row r="58" spans="1:46" ht="15.75" customHeight="1" x14ac:dyDescent="0.2">
      <c r="C58" s="40" t="s">
        <v>85</v>
      </c>
      <c r="D58" s="41">
        <v>16716947</v>
      </c>
    </row>
    <row r="59" spans="1:46" ht="15.75" customHeight="1" x14ac:dyDescent="0.2">
      <c r="C59" s="40" t="s">
        <v>86</v>
      </c>
      <c r="D59" s="41">
        <v>1052654</v>
      </c>
    </row>
    <row r="60" spans="1:46" ht="15.75" customHeight="1" x14ac:dyDescent="0.2">
      <c r="C60" s="40" t="s">
        <v>87</v>
      </c>
      <c r="D60" s="41">
        <v>1023380</v>
      </c>
    </row>
    <row r="61" spans="1:46" ht="15.75" customHeight="1" x14ac:dyDescent="0.2">
      <c r="D61" s="26">
        <f>SUM(D52:D60)</f>
        <v>73884557</v>
      </c>
    </row>
    <row r="62" spans="1:46" ht="15.75" customHeight="1" x14ac:dyDescent="0.3">
      <c r="C62" s="42" t="s">
        <v>42</v>
      </c>
      <c r="D62" s="43">
        <v>58108825.850000001</v>
      </c>
    </row>
    <row r="63" spans="1:46" ht="15.75" customHeight="1" x14ac:dyDescent="0.2">
      <c r="A63" s="33" t="s">
        <v>88</v>
      </c>
      <c r="D63" s="26">
        <f>SUM(D61:D62)</f>
        <v>131993382.84999999</v>
      </c>
    </row>
    <row r="64" spans="1:4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AS3:AT3"/>
    <mergeCell ref="C3:D3"/>
    <mergeCell ref="E3:F3"/>
    <mergeCell ref="G3:H3"/>
    <mergeCell ref="I3:J3"/>
    <mergeCell ref="K3:L3"/>
    <mergeCell ref="S3:T3"/>
    <mergeCell ref="Y3:Z3"/>
    <mergeCell ref="M2:N2"/>
    <mergeCell ref="O2:P2"/>
    <mergeCell ref="AE3:AF3"/>
    <mergeCell ref="AI3:AJ3"/>
    <mergeCell ref="AO3:AP3"/>
    <mergeCell ref="AO2:AP2"/>
    <mergeCell ref="C2:D2"/>
    <mergeCell ref="E2:F2"/>
    <mergeCell ref="G2:H2"/>
    <mergeCell ref="I2:J2"/>
    <mergeCell ref="K2:L2"/>
    <mergeCell ref="AQ2:AR2"/>
    <mergeCell ref="AS2:AT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</mergeCells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</sheetPr>
  <dimension ref="A1:AO994"/>
  <sheetViews>
    <sheetView tabSelected="1" workbookViewId="0">
      <selection activeCell="E28" sqref="E28"/>
    </sheetView>
  </sheetViews>
  <sheetFormatPr defaultColWidth="14.42578125" defaultRowHeight="15" customHeight="1" x14ac:dyDescent="0.2"/>
  <cols>
    <col min="1" max="1" width="13.28515625" customWidth="1"/>
    <col min="2" max="2" width="38" style="47" bestFit="1" customWidth="1"/>
    <col min="3" max="3" width="14.42578125" style="47"/>
  </cols>
  <sheetData>
    <row r="1" spans="1:22" s="52" customFormat="1" ht="12.75" x14ac:dyDescent="0.2">
      <c r="A1" s="53"/>
      <c r="B1" s="56">
        <v>0.1069</v>
      </c>
      <c r="C1" s="54" t="s">
        <v>97</v>
      </c>
      <c r="D1" s="55" t="s">
        <v>98</v>
      </c>
      <c r="E1" s="55" t="s">
        <v>99</v>
      </c>
      <c r="F1" s="55" t="s">
        <v>100</v>
      </c>
      <c r="G1" s="55" t="s">
        <v>101</v>
      </c>
      <c r="H1" s="55" t="s">
        <v>102</v>
      </c>
      <c r="I1" s="55" t="s">
        <v>103</v>
      </c>
      <c r="J1" s="55" t="s">
        <v>104</v>
      </c>
      <c r="K1" s="55" t="s">
        <v>105</v>
      </c>
      <c r="L1" s="55" t="s">
        <v>106</v>
      </c>
      <c r="M1" s="55" t="s">
        <v>107</v>
      </c>
      <c r="N1" s="55" t="s">
        <v>108</v>
      </c>
      <c r="O1" s="55" t="s">
        <v>109</v>
      </c>
      <c r="P1" s="55" t="s">
        <v>110</v>
      </c>
      <c r="Q1" s="55" t="s">
        <v>111</v>
      </c>
      <c r="R1" s="55" t="s">
        <v>112</v>
      </c>
      <c r="S1" s="55" t="s">
        <v>113</v>
      </c>
      <c r="T1" s="55" t="s">
        <v>114</v>
      </c>
      <c r="U1" s="55" t="s">
        <v>115</v>
      </c>
      <c r="V1" s="55" t="s">
        <v>116</v>
      </c>
    </row>
    <row r="2" spans="1:22" ht="12.75" x14ac:dyDescent="0.2">
      <c r="A2" s="101" t="s">
        <v>89</v>
      </c>
      <c r="B2" s="102" t="s">
        <v>121</v>
      </c>
      <c r="C2" s="103">
        <v>4331817.33</v>
      </c>
      <c r="D2" s="104"/>
      <c r="E2" s="104"/>
      <c r="F2" s="104"/>
      <c r="G2" s="104"/>
      <c r="H2" s="104"/>
      <c r="I2" s="104"/>
      <c r="J2" s="104">
        <v>1373669.56</v>
      </c>
      <c r="K2" s="104"/>
      <c r="L2" s="104"/>
      <c r="M2" s="104"/>
      <c r="N2" s="104"/>
      <c r="O2" s="104"/>
      <c r="P2" s="104"/>
      <c r="Q2" s="104"/>
      <c r="R2" s="104">
        <v>1373669.56</v>
      </c>
      <c r="S2" s="104"/>
      <c r="T2" s="105"/>
      <c r="U2" s="105"/>
      <c r="V2" s="105"/>
    </row>
    <row r="3" spans="1:22" ht="12.75" x14ac:dyDescent="0.2">
      <c r="A3" s="101" t="s">
        <v>90</v>
      </c>
      <c r="B3" s="102" t="s">
        <v>122</v>
      </c>
      <c r="C3" s="103">
        <v>1375943</v>
      </c>
      <c r="D3" s="104">
        <v>1269111</v>
      </c>
      <c r="E3" s="104">
        <v>1269111</v>
      </c>
      <c r="F3" s="104">
        <v>1269111</v>
      </c>
      <c r="G3" s="104">
        <v>1269111</v>
      </c>
      <c r="H3" s="104">
        <v>1269111</v>
      </c>
      <c r="I3" s="104">
        <v>1269111</v>
      </c>
      <c r="J3" s="104">
        <v>1269111</v>
      </c>
      <c r="K3" s="104">
        <v>1269111</v>
      </c>
      <c r="L3" s="104">
        <v>1269111</v>
      </c>
      <c r="M3" s="104">
        <v>1269111</v>
      </c>
      <c r="N3" s="104">
        <v>1269111</v>
      </c>
      <c r="O3" s="104">
        <v>1269111</v>
      </c>
      <c r="P3" s="104">
        <v>1269111</v>
      </c>
      <c r="Q3" s="104">
        <v>1269111</v>
      </c>
      <c r="R3" s="104">
        <v>1269111</v>
      </c>
      <c r="S3" s="104">
        <v>1269111</v>
      </c>
      <c r="T3" s="105">
        <v>1269111</v>
      </c>
      <c r="U3" s="105">
        <v>1269111</v>
      </c>
      <c r="V3" s="105">
        <v>1269111</v>
      </c>
    </row>
    <row r="4" spans="1:22" ht="12.75" x14ac:dyDescent="0.2">
      <c r="A4" s="101" t="s">
        <v>91</v>
      </c>
      <c r="B4" s="106" t="s">
        <v>123</v>
      </c>
      <c r="C4" s="103">
        <v>2902</v>
      </c>
      <c r="D4" s="104">
        <v>2902</v>
      </c>
      <c r="E4" s="104">
        <v>2902</v>
      </c>
      <c r="F4" s="104">
        <v>2902</v>
      </c>
      <c r="G4" s="107">
        <v>2652</v>
      </c>
      <c r="H4" s="107">
        <v>2652</v>
      </c>
      <c r="I4" s="107">
        <v>2652</v>
      </c>
      <c r="J4" s="107">
        <v>2652</v>
      </c>
      <c r="K4" s="107">
        <v>2652</v>
      </c>
      <c r="L4" s="107">
        <v>2652</v>
      </c>
      <c r="M4" s="107">
        <v>2652</v>
      </c>
      <c r="N4" s="107">
        <v>2652</v>
      </c>
      <c r="O4" s="107">
        <v>2652</v>
      </c>
      <c r="P4" s="107">
        <v>2652</v>
      </c>
      <c r="Q4" s="107">
        <v>2652</v>
      </c>
      <c r="R4" s="107">
        <v>2652</v>
      </c>
      <c r="S4" s="107">
        <v>2652</v>
      </c>
      <c r="T4" s="108">
        <v>2652</v>
      </c>
      <c r="U4" s="108">
        <v>2652</v>
      </c>
      <c r="V4" s="108">
        <v>2652</v>
      </c>
    </row>
    <row r="5" spans="1:22" ht="12.75" x14ac:dyDescent="0.2">
      <c r="A5" s="101" t="s">
        <v>92</v>
      </c>
      <c r="B5" s="106"/>
      <c r="C5" s="103">
        <f>SUM(C2:C3)</f>
        <v>5707760.3300000001</v>
      </c>
      <c r="D5" s="103">
        <f t="shared" ref="D5:V5" si="0">SUM(D2:D3)</f>
        <v>1269111</v>
      </c>
      <c r="E5" s="103">
        <f t="shared" si="0"/>
        <v>1269111</v>
      </c>
      <c r="F5" s="103">
        <f t="shared" si="0"/>
        <v>1269111</v>
      </c>
      <c r="G5" s="103">
        <f t="shared" si="0"/>
        <v>1269111</v>
      </c>
      <c r="H5" s="103">
        <f t="shared" si="0"/>
        <v>1269111</v>
      </c>
      <c r="I5" s="103">
        <f t="shared" si="0"/>
        <v>1269111</v>
      </c>
      <c r="J5" s="103">
        <f t="shared" si="0"/>
        <v>2642780.56</v>
      </c>
      <c r="K5" s="103">
        <f t="shared" si="0"/>
        <v>1269111</v>
      </c>
      <c r="L5" s="103">
        <f t="shared" si="0"/>
        <v>1269111</v>
      </c>
      <c r="M5" s="103">
        <f t="shared" si="0"/>
        <v>1269111</v>
      </c>
      <c r="N5" s="103">
        <f t="shared" si="0"/>
        <v>1269111</v>
      </c>
      <c r="O5" s="103">
        <f t="shared" si="0"/>
        <v>1269111</v>
      </c>
      <c r="P5" s="103">
        <f t="shared" si="0"/>
        <v>1269111</v>
      </c>
      <c r="Q5" s="103">
        <f t="shared" si="0"/>
        <v>1269111</v>
      </c>
      <c r="R5" s="103">
        <f t="shared" si="0"/>
        <v>2642780.56</v>
      </c>
      <c r="S5" s="103">
        <f t="shared" si="0"/>
        <v>1269111</v>
      </c>
      <c r="T5" s="103">
        <f t="shared" si="0"/>
        <v>1269111</v>
      </c>
      <c r="U5" s="103">
        <f t="shared" si="0"/>
        <v>1269111</v>
      </c>
      <c r="V5" s="103">
        <f t="shared" si="0"/>
        <v>1269111</v>
      </c>
    </row>
    <row r="6" spans="1:22" ht="12.75" x14ac:dyDescent="0.2">
      <c r="A6" s="109" t="s">
        <v>93</v>
      </c>
      <c r="B6" s="106"/>
      <c r="C6" s="110">
        <f>C5/C4</f>
        <v>1966.8367780840799</v>
      </c>
      <c r="D6" s="110">
        <f>D5/D4</f>
        <v>437.32288077188144</v>
      </c>
      <c r="E6" s="110">
        <f t="shared" ref="E6:V6" si="1">E5/E4</f>
        <v>437.32288077188144</v>
      </c>
      <c r="F6" s="110">
        <f t="shared" si="1"/>
        <v>437.32288077188144</v>
      </c>
      <c r="G6" s="110">
        <f t="shared" si="1"/>
        <v>478.54864253393663</v>
      </c>
      <c r="H6" s="110">
        <f t="shared" si="1"/>
        <v>478.54864253393663</v>
      </c>
      <c r="I6" s="110">
        <f t="shared" si="1"/>
        <v>478.54864253393663</v>
      </c>
      <c r="J6" s="110">
        <f t="shared" si="1"/>
        <v>996.52358974358981</v>
      </c>
      <c r="K6" s="110">
        <f t="shared" si="1"/>
        <v>478.54864253393663</v>
      </c>
      <c r="L6" s="110">
        <f t="shared" si="1"/>
        <v>478.54864253393663</v>
      </c>
      <c r="M6" s="110">
        <f>M5/M4</f>
        <v>478.54864253393663</v>
      </c>
      <c r="N6" s="110">
        <f t="shared" si="1"/>
        <v>478.54864253393663</v>
      </c>
      <c r="O6" s="110">
        <f t="shared" si="1"/>
        <v>478.54864253393663</v>
      </c>
      <c r="P6" s="110">
        <f t="shared" si="1"/>
        <v>478.54864253393663</v>
      </c>
      <c r="Q6" s="110">
        <f t="shared" si="1"/>
        <v>478.54864253393663</v>
      </c>
      <c r="R6" s="110">
        <f t="shared" si="1"/>
        <v>996.52358974358981</v>
      </c>
      <c r="S6" s="110">
        <f t="shared" si="1"/>
        <v>478.54864253393663</v>
      </c>
      <c r="T6" s="110">
        <f t="shared" si="1"/>
        <v>478.54864253393663</v>
      </c>
      <c r="U6" s="110">
        <f t="shared" si="1"/>
        <v>478.54864253393663</v>
      </c>
      <c r="V6" s="110">
        <f t="shared" si="1"/>
        <v>478.54864253393663</v>
      </c>
    </row>
    <row r="7" spans="1:22" s="60" customFormat="1" ht="12.75" x14ac:dyDescent="0.2">
      <c r="A7" s="57"/>
      <c r="B7" s="58" t="s">
        <v>124</v>
      </c>
      <c r="C7" s="59">
        <f>NPV($B$1,C6,D6,E6,F6,G6,H6,I6,J6,K6,L6,M6,N6,O6,P6,Q6,R6,S6,T6,U6,V6)</f>
        <v>5474.2984216838558</v>
      </c>
      <c r="D7" s="59">
        <f t="shared" ref="D7:V7" si="2">NPV($B$1,D6,E6,F6,G6,H6,I6,J6,K6,L6,M6,N6,O6,P6,Q6,R6,S6,T6,U6,V6,W6)</f>
        <v>4092.6641448777809</v>
      </c>
      <c r="E7" s="59">
        <f t="shared" si="2"/>
        <v>4092.8470611933335</v>
      </c>
      <c r="F7" s="59">
        <f t="shared" si="2"/>
        <v>4093.0495312630196</v>
      </c>
      <c r="G7" s="59">
        <f t="shared" si="2"/>
        <v>4093.2736453831553</v>
      </c>
      <c r="H7" s="59">
        <f t="shared" si="2"/>
        <v>4052.2959555406769</v>
      </c>
      <c r="I7" s="59">
        <f t="shared" si="2"/>
        <v>4006.9377506540382</v>
      </c>
      <c r="J7" s="59">
        <f t="shared" si="2"/>
        <v>3956.7307536650187</v>
      </c>
      <c r="K7" s="59">
        <f t="shared" si="2"/>
        <v>3383.1816814882195</v>
      </c>
      <c r="L7" s="59">
        <f t="shared" si="2"/>
        <v>3266.2951607053737</v>
      </c>
      <c r="M7" s="59">
        <f t="shared" si="2"/>
        <v>3136.9134708508413</v>
      </c>
      <c r="N7" s="59">
        <f t="shared" si="2"/>
        <v>2993.7008783508595</v>
      </c>
      <c r="O7" s="59">
        <f t="shared" si="2"/>
        <v>2835.1788597126301</v>
      </c>
      <c r="P7" s="59">
        <f t="shared" si="2"/>
        <v>2659.710837281973</v>
      </c>
      <c r="Q7" s="59">
        <f t="shared" si="2"/>
        <v>2465.4852832534784</v>
      </c>
      <c r="R7" s="59">
        <f t="shared" si="2"/>
        <v>2250.4970174993391</v>
      </c>
      <c r="S7" s="59">
        <f t="shared" si="2"/>
        <v>1494.5515589264289</v>
      </c>
      <c r="T7" s="59">
        <f t="shared" si="2"/>
        <v>1175.7704780417273</v>
      </c>
      <c r="U7" s="59">
        <f t="shared" si="2"/>
        <v>822.91169961045125</v>
      </c>
      <c r="V7" s="59">
        <f t="shared" si="2"/>
        <v>432.33231776487185</v>
      </c>
    </row>
    <row r="8" spans="1:22" s="60" customFormat="1" ht="12.75" x14ac:dyDescent="0.2">
      <c r="A8" s="57"/>
      <c r="B8" s="61"/>
      <c r="C8" s="62">
        <f>C7/365</f>
        <v>14.998077867627002</v>
      </c>
      <c r="D8" s="62">
        <f>D7/365</f>
        <v>11.212778479117208</v>
      </c>
      <c r="E8" s="63"/>
      <c r="F8" s="63"/>
      <c r="G8" s="63"/>
      <c r="H8" s="63"/>
      <c r="I8" s="63"/>
      <c r="J8" s="63"/>
      <c r="K8" s="64"/>
      <c r="L8" s="63"/>
      <c r="M8" s="63"/>
      <c r="N8" s="63"/>
      <c r="O8" s="63"/>
      <c r="P8" s="63"/>
      <c r="Q8" s="63"/>
      <c r="R8" s="63"/>
      <c r="S8" s="63"/>
      <c r="T8" s="65"/>
      <c r="U8" s="65"/>
      <c r="V8" s="65"/>
    </row>
    <row r="9" spans="1:22" s="71" customFormat="1" ht="12.75" x14ac:dyDescent="0.2">
      <c r="A9" s="66" t="s">
        <v>94</v>
      </c>
      <c r="B9" s="67" t="s">
        <v>120</v>
      </c>
      <c r="C9" s="68">
        <v>14740537.7650488</v>
      </c>
      <c r="D9" s="69">
        <v>14740537.7650488</v>
      </c>
      <c r="E9" s="69">
        <v>14740537.7650488</v>
      </c>
      <c r="F9" s="69">
        <v>14740537.7650488</v>
      </c>
      <c r="G9" s="70">
        <v>12200817.2679694</v>
      </c>
      <c r="H9" s="70">
        <v>12200817.2679694</v>
      </c>
      <c r="I9" s="70">
        <v>12200817.2679694</v>
      </c>
      <c r="J9" s="70">
        <v>12200817.2679694</v>
      </c>
      <c r="K9" s="70">
        <v>12200817.2679694</v>
      </c>
      <c r="L9" s="70">
        <v>12200817.2679694</v>
      </c>
      <c r="M9" s="70">
        <v>12200817.2679694</v>
      </c>
      <c r="N9" s="70">
        <v>12200817.2679694</v>
      </c>
      <c r="O9" s="70">
        <v>12200817.2679694</v>
      </c>
      <c r="P9" s="70">
        <v>12200817.2679694</v>
      </c>
      <c r="Q9" s="70">
        <v>12200817.2679694</v>
      </c>
      <c r="R9" s="70">
        <v>12200817.2679694</v>
      </c>
      <c r="S9" s="70">
        <v>12200817.2679694</v>
      </c>
      <c r="T9" s="70">
        <v>12200817.2679694</v>
      </c>
      <c r="U9" s="70">
        <v>12200817.2679694</v>
      </c>
      <c r="V9" s="70">
        <v>12200817.2679694</v>
      </c>
    </row>
    <row r="10" spans="1:22" s="60" customFormat="1" ht="12.75" x14ac:dyDescent="0.2">
      <c r="B10" s="72" t="s">
        <v>23</v>
      </c>
      <c r="C10" s="59">
        <f>NPV($B$1,C9,D9,E9,F9,G9,H9,I9,J9,K9,L9,M9,N9,O9,P9,Q9,R9,S9,T9,U9,V9)</f>
        <v>107094030.45481704</v>
      </c>
      <c r="D10" s="73">
        <v>79380661.708370581</v>
      </c>
      <c r="E10" s="73">
        <v>78540990.332795426</v>
      </c>
      <c r="F10" s="73">
        <v>77378421.484366238</v>
      </c>
      <c r="G10" s="73">
        <v>75852609.008164883</v>
      </c>
      <c r="H10" s="73">
        <v>75182900.582951188</v>
      </c>
      <c r="I10" s="73">
        <v>74222141.518877491</v>
      </c>
      <c r="J10" s="73">
        <v>72933732.032444552</v>
      </c>
      <c r="K10" s="73">
        <v>71277022.661541909</v>
      </c>
      <c r="L10" s="73">
        <v>69206877.925760478</v>
      </c>
      <c r="M10" s="73">
        <v>66673193.256266519</v>
      </c>
      <c r="N10" s="73">
        <v>63620360.19760973</v>
      </c>
      <c r="O10" s="73">
        <v>59986674.349538721</v>
      </c>
      <c r="P10" s="73">
        <v>55703679.92547904</v>
      </c>
      <c r="Q10" s="73">
        <v>50695444.149686739</v>
      </c>
      <c r="R10" s="73">
        <v>44877753.990466602</v>
      </c>
      <c r="S10" s="73">
        <v>38157226.92475529</v>
      </c>
      <c r="T10" s="65">
        <v>30430326.541537128</v>
      </c>
      <c r="U10" s="65">
        <v>21582272.808816087</v>
      </c>
      <c r="V10" s="65">
        <v>11485835.741066882</v>
      </c>
    </row>
    <row r="11" spans="1:22" s="60" customFormat="1" ht="12.75" x14ac:dyDescent="0.2">
      <c r="A11" s="57"/>
      <c r="B11" s="72" t="s">
        <v>95</v>
      </c>
      <c r="C11" s="74">
        <f>C10/C4</f>
        <v>36903.525311790851</v>
      </c>
      <c r="D11" s="74">
        <f t="shared" ref="D11:V11" si="3">D10/D4</f>
        <v>27353.777294407504</v>
      </c>
      <c r="E11" s="74">
        <f t="shared" si="3"/>
        <v>27064.434987179677</v>
      </c>
      <c r="F11" s="74">
        <f t="shared" si="3"/>
        <v>26663.825459809181</v>
      </c>
      <c r="G11" s="74">
        <f t="shared" si="3"/>
        <v>28602.039595838945</v>
      </c>
      <c r="H11" s="74">
        <f t="shared" si="3"/>
        <v>28349.51002373725</v>
      </c>
      <c r="I11" s="74">
        <f t="shared" si="3"/>
        <v>27987.232850255463</v>
      </c>
      <c r="J11" s="74">
        <f t="shared" si="3"/>
        <v>27501.407252052999</v>
      </c>
      <c r="K11" s="74">
        <f t="shared" si="3"/>
        <v>26876.705377655318</v>
      </c>
      <c r="L11" s="74">
        <f t="shared" si="3"/>
        <v>26096.107815143467</v>
      </c>
      <c r="M11" s="74">
        <f t="shared" si="3"/>
        <v>25140.721439014524</v>
      </c>
      <c r="N11" s="74">
        <f t="shared" si="3"/>
        <v>23989.577751738208</v>
      </c>
      <c r="O11" s="74">
        <f t="shared" si="3"/>
        <v>22619.409634064374</v>
      </c>
      <c r="P11" s="74">
        <f t="shared" si="3"/>
        <v>21004.404195127841</v>
      </c>
      <c r="Q11" s="74">
        <f t="shared" si="3"/>
        <v>19115.929166548543</v>
      </c>
      <c r="R11" s="74">
        <f t="shared" si="3"/>
        <v>16922.230011488162</v>
      </c>
      <c r="S11" s="74">
        <f t="shared" si="3"/>
        <v>14388.09461717771</v>
      </c>
      <c r="T11" s="74">
        <f t="shared" si="3"/>
        <v>11474.48210465201</v>
      </c>
      <c r="U11" s="74">
        <f t="shared" si="3"/>
        <v>8138.1119188597613</v>
      </c>
      <c r="V11" s="74">
        <f t="shared" si="3"/>
        <v>4331.0089521368336</v>
      </c>
    </row>
    <row r="12" spans="1:22" s="60" customFormat="1" ht="12.75" x14ac:dyDescent="0.2">
      <c r="A12" s="57"/>
      <c r="B12" s="88" t="s">
        <v>117</v>
      </c>
      <c r="C12" s="94">
        <f t="shared" ref="C12:V12" si="4">C11-C7</f>
        <v>31429.226890106995</v>
      </c>
      <c r="D12" s="94">
        <f t="shared" si="4"/>
        <v>23261.113149529723</v>
      </c>
      <c r="E12" s="94">
        <f t="shared" si="4"/>
        <v>22971.587925986343</v>
      </c>
      <c r="F12" s="94">
        <f t="shared" si="4"/>
        <v>22570.775928546162</v>
      </c>
      <c r="G12" s="94">
        <f t="shared" si="4"/>
        <v>24508.765950455789</v>
      </c>
      <c r="H12" s="94">
        <f t="shared" si="4"/>
        <v>24297.214068196572</v>
      </c>
      <c r="I12" s="94">
        <f t="shared" si="4"/>
        <v>23980.295099601426</v>
      </c>
      <c r="J12" s="94">
        <f t="shared" si="4"/>
        <v>23544.67649838798</v>
      </c>
      <c r="K12" s="94">
        <f t="shared" si="4"/>
        <v>23493.5236961671</v>
      </c>
      <c r="L12" s="94">
        <f t="shared" si="4"/>
        <v>22829.812654438094</v>
      </c>
      <c r="M12" s="94">
        <f t="shared" si="4"/>
        <v>22003.807968163681</v>
      </c>
      <c r="N12" s="94">
        <f t="shared" si="4"/>
        <v>20995.876873387348</v>
      </c>
      <c r="O12" s="94">
        <f t="shared" si="4"/>
        <v>19784.230774351745</v>
      </c>
      <c r="P12" s="94">
        <f t="shared" si="4"/>
        <v>18344.69335784587</v>
      </c>
      <c r="Q12" s="94">
        <f t="shared" si="4"/>
        <v>16650.443883295065</v>
      </c>
      <c r="R12" s="94">
        <f t="shared" si="4"/>
        <v>14671.732993988822</v>
      </c>
      <c r="S12" s="94">
        <f t="shared" si="4"/>
        <v>12893.543058251282</v>
      </c>
      <c r="T12" s="94">
        <f t="shared" si="4"/>
        <v>10298.711626610282</v>
      </c>
      <c r="U12" s="94">
        <f t="shared" si="4"/>
        <v>7315.2002192493101</v>
      </c>
      <c r="V12" s="94">
        <f t="shared" si="4"/>
        <v>3898.6766343719619</v>
      </c>
    </row>
    <row r="14" spans="1:22" s="75" customFormat="1" ht="12.75" x14ac:dyDescent="0.2">
      <c r="A14" s="89"/>
      <c r="B14" s="90" t="s">
        <v>127</v>
      </c>
      <c r="C14" s="91">
        <v>12786.482206872577</v>
      </c>
      <c r="D14" s="92">
        <v>12587.776061707771</v>
      </c>
      <c r="E14" s="92">
        <v>12365.51173910798</v>
      </c>
      <c r="F14" s="92">
        <v>12119.487360422272</v>
      </c>
      <c r="G14" s="92">
        <v>11847.162975655061</v>
      </c>
      <c r="H14" s="92">
        <v>11545.727114156234</v>
      </c>
      <c r="I14" s="92">
        <v>11212.067759063186</v>
      </c>
      <c r="J14" s="92">
        <v>10830.956182734466</v>
      </c>
      <c r="K14" s="92">
        <v>10409.103778896206</v>
      </c>
      <c r="L14" s="92">
        <v>9942.1553530876354</v>
      </c>
      <c r="M14" s="92">
        <v>9425.2901405601297</v>
      </c>
      <c r="N14" s="92">
        <v>8853.1720368134338</v>
      </c>
      <c r="O14" s="92">
        <v>8219.8945077762164</v>
      </c>
      <c r="P14" s="92">
        <v>7518.9196108849192</v>
      </c>
      <c r="Q14" s="92">
        <v>6743.0104975159429</v>
      </c>
      <c r="R14" s="92">
        <v>5884.156699927823</v>
      </c>
      <c r="S14" s="92">
        <v>4933.4914313775334</v>
      </c>
      <c r="T14" s="93">
        <v>3881.2000456192172</v>
      </c>
      <c r="U14" s="93">
        <v>2716.4187107233374</v>
      </c>
      <c r="V14" s="93">
        <v>1427.1222511270882</v>
      </c>
    </row>
    <row r="15" spans="1:22" s="75" customFormat="1" ht="12.75" x14ac:dyDescent="0.2">
      <c r="B15" s="77"/>
      <c r="C15" s="78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s="75" customFormat="1" ht="12.75" x14ac:dyDescent="0.2">
      <c r="B16" s="75" t="s">
        <v>130</v>
      </c>
      <c r="C16" s="78">
        <v>0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41" s="75" customFormat="1" ht="12.75" x14ac:dyDescent="0.2">
      <c r="A17" s="79" t="s">
        <v>125</v>
      </c>
      <c r="B17" s="80"/>
      <c r="C17" s="81">
        <v>6907</v>
      </c>
      <c r="D17" s="81">
        <v>6907</v>
      </c>
      <c r="E17" s="81">
        <v>6907</v>
      </c>
      <c r="F17" s="81">
        <v>6907</v>
      </c>
      <c r="G17" s="81">
        <v>6907</v>
      </c>
      <c r="H17" s="81">
        <v>6907</v>
      </c>
      <c r="I17" s="81">
        <v>6907</v>
      </c>
      <c r="J17" s="81">
        <v>12277.41</v>
      </c>
      <c r="K17" s="81">
        <v>12277.41</v>
      </c>
      <c r="L17" s="81">
        <v>12277.41</v>
      </c>
      <c r="M17" s="81">
        <v>12277.41</v>
      </c>
      <c r="N17" s="81">
        <v>12277.41</v>
      </c>
      <c r="O17" s="81">
        <v>12277.41</v>
      </c>
      <c r="P17" s="81">
        <v>12277.41</v>
      </c>
      <c r="Q17" s="81">
        <v>12277.41</v>
      </c>
      <c r="R17" s="81">
        <v>12277.41</v>
      </c>
      <c r="S17" s="81">
        <v>12277.41</v>
      </c>
      <c r="T17" s="81">
        <v>12277.41</v>
      </c>
      <c r="U17" s="81">
        <v>12277.41</v>
      </c>
      <c r="V17" s="81">
        <v>12277.41</v>
      </c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</row>
    <row r="18" spans="1:41" s="75" customFormat="1" ht="12.75" x14ac:dyDescent="0.2">
      <c r="A18" s="79" t="s">
        <v>96</v>
      </c>
      <c r="B18" s="80" t="s">
        <v>128</v>
      </c>
      <c r="C18" s="82">
        <v>9435667.4993464891</v>
      </c>
      <c r="D18" s="82">
        <v>13857358.154568801</v>
      </c>
      <c r="E18" s="82">
        <v>18262427.148442399</v>
      </c>
      <c r="F18" s="82">
        <v>18262427.148442399</v>
      </c>
      <c r="G18" s="82">
        <v>18262427.148442399</v>
      </c>
      <c r="H18" s="82">
        <v>18262427.148442399</v>
      </c>
      <c r="I18" s="82">
        <v>18262427.148442399</v>
      </c>
      <c r="J18" s="82">
        <v>18262427.148442399</v>
      </c>
      <c r="K18" s="82">
        <v>18262427.148442399</v>
      </c>
      <c r="L18" s="82">
        <v>18262427.148442399</v>
      </c>
      <c r="M18" s="82">
        <v>18262427.148442399</v>
      </c>
      <c r="N18" s="82">
        <v>18262427.148442399</v>
      </c>
      <c r="O18" s="82">
        <v>18262427.148442399</v>
      </c>
      <c r="P18" s="82">
        <v>18262427.148442399</v>
      </c>
      <c r="Q18" s="82">
        <v>18262427.148442399</v>
      </c>
      <c r="R18" s="82">
        <v>18262427.148442399</v>
      </c>
      <c r="S18" s="82">
        <v>18262427.148442399</v>
      </c>
      <c r="T18" s="82">
        <v>18262427.148442399</v>
      </c>
      <c r="U18" s="82">
        <v>18262427.148442399</v>
      </c>
      <c r="V18" s="82">
        <v>18262427.148442399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</row>
    <row r="19" spans="1:41" s="75" customFormat="1" ht="12.75" x14ac:dyDescent="0.2">
      <c r="A19" s="79" t="s">
        <v>126</v>
      </c>
      <c r="B19" s="80" t="s">
        <v>129</v>
      </c>
      <c r="C19" s="82">
        <f>C18/C17</f>
        <v>1366.1021426591124</v>
      </c>
      <c r="D19" s="82">
        <f t="shared" ref="D19:V19" si="5">D18/D17</f>
        <v>2006.2774221179675</v>
      </c>
      <c r="E19" s="82">
        <f t="shared" si="5"/>
        <v>2644.0462065212682</v>
      </c>
      <c r="F19" s="82">
        <f t="shared" si="5"/>
        <v>2644.0462065212682</v>
      </c>
      <c r="G19" s="82">
        <f t="shared" si="5"/>
        <v>2644.0462065212682</v>
      </c>
      <c r="H19" s="82">
        <f t="shared" si="5"/>
        <v>2644.0462065212682</v>
      </c>
      <c r="I19" s="82">
        <f t="shared" si="5"/>
        <v>2644.0462065212682</v>
      </c>
      <c r="J19" s="82">
        <f t="shared" si="5"/>
        <v>1487.4820624579938</v>
      </c>
      <c r="K19" s="82">
        <f t="shared" si="5"/>
        <v>1487.4820624579938</v>
      </c>
      <c r="L19" s="82">
        <f t="shared" si="5"/>
        <v>1487.4820624579938</v>
      </c>
      <c r="M19" s="82">
        <f t="shared" si="5"/>
        <v>1487.4820624579938</v>
      </c>
      <c r="N19" s="82">
        <f t="shared" si="5"/>
        <v>1487.4820624579938</v>
      </c>
      <c r="O19" s="82">
        <f t="shared" si="5"/>
        <v>1487.4820624579938</v>
      </c>
      <c r="P19" s="82">
        <f t="shared" si="5"/>
        <v>1487.4820624579938</v>
      </c>
      <c r="Q19" s="82">
        <f t="shared" si="5"/>
        <v>1487.4820624579938</v>
      </c>
      <c r="R19" s="82">
        <f t="shared" si="5"/>
        <v>1487.4820624579938</v>
      </c>
      <c r="S19" s="82">
        <f t="shared" si="5"/>
        <v>1487.4820624579938</v>
      </c>
      <c r="T19" s="82">
        <f t="shared" si="5"/>
        <v>1487.4820624579938</v>
      </c>
      <c r="U19" s="82">
        <f t="shared" si="5"/>
        <v>1487.4820624579938</v>
      </c>
      <c r="V19" s="82">
        <f t="shared" si="5"/>
        <v>1487.4820624579938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</row>
    <row r="20" spans="1:41" s="75" customFormat="1" ht="12.75" x14ac:dyDescent="0.2">
      <c r="B20" s="83" t="s">
        <v>95</v>
      </c>
      <c r="C20" s="84">
        <f>NPV($B$1,C19,D19,E19,F19,G19,H19,I19,J19,K19,L19,M19,N19,O19,P19,Q19,R19,S19,T19,U19,V19)</f>
        <v>15919.445464638411</v>
      </c>
      <c r="D20" s="84">
        <f t="shared" ref="D20:V20" si="6">NPV($B$1,D19,E19,F19,G19,H19,I19,J19,K19,L19,M19,N19,O19,P19,Q19,R19,S19,T19,U19,V19,W19)</f>
        <v>16255.132042149145</v>
      </c>
      <c r="E20" s="84">
        <f t="shared" si="6"/>
        <v>15986.528235336922</v>
      </c>
      <c r="F20" s="84">
        <f t="shared" si="6"/>
        <v>15051.441897173168</v>
      </c>
      <c r="G20" s="84">
        <f t="shared" si="6"/>
        <v>14016.394829459712</v>
      </c>
      <c r="H20" s="84">
        <f t="shared" si="6"/>
        <v>12870.701230207687</v>
      </c>
      <c r="I20" s="84">
        <f t="shared" si="6"/>
        <v>11602.532985195619</v>
      </c>
      <c r="J20" s="84">
        <f t="shared" si="6"/>
        <v>10198.797554791763</v>
      </c>
      <c r="K20" s="84">
        <f t="shared" si="6"/>
        <v>9801.5669509410091</v>
      </c>
      <c r="L20" s="84">
        <f t="shared" si="6"/>
        <v>9361.8723955386085</v>
      </c>
      <c r="M20" s="84">
        <f t="shared" si="6"/>
        <v>8875.1744921636928</v>
      </c>
      <c r="N20" s="84">
        <f t="shared" si="6"/>
        <v>8336.4485829179976</v>
      </c>
      <c r="O20" s="84">
        <f t="shared" si="6"/>
        <v>7740.1328739739383</v>
      </c>
      <c r="P20" s="84">
        <f t="shared" si="6"/>
        <v>7080.0710157437597</v>
      </c>
      <c r="Q20" s="84">
        <f t="shared" si="6"/>
        <v>6349.4485448687738</v>
      </c>
      <c r="R20" s="84">
        <f t="shared" si="6"/>
        <v>5540.7225318572509</v>
      </c>
      <c r="S20" s="84">
        <f t="shared" si="6"/>
        <v>4645.5437080547981</v>
      </c>
      <c r="T20" s="84">
        <f t="shared" si="6"/>
        <v>3654.6702679878622</v>
      </c>
      <c r="U20" s="84">
        <f t="shared" si="6"/>
        <v>2557.8724571777707</v>
      </c>
      <c r="V20" s="84">
        <f t="shared" si="6"/>
        <v>1343.8269603920805</v>
      </c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s="85" customFormat="1" ht="12.75" x14ac:dyDescent="0.2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1:41" ht="12.75" x14ac:dyDescent="0.2">
      <c r="A22" s="45"/>
      <c r="B22" s="49" t="s">
        <v>118</v>
      </c>
      <c r="C22" s="49" t="s">
        <v>119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41" ht="12.75" x14ac:dyDescent="0.2">
      <c r="A23" s="46" t="s">
        <v>97</v>
      </c>
      <c r="B23" s="95">
        <v>31429.226890106998</v>
      </c>
      <c r="C23" s="50">
        <v>12786.482206872577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41" ht="12.75" x14ac:dyDescent="0.2">
      <c r="A24" s="46" t="s">
        <v>98</v>
      </c>
      <c r="B24" s="95">
        <v>23261.113149529723</v>
      </c>
      <c r="C24" s="50">
        <v>12587.776061707771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41" ht="12.75" x14ac:dyDescent="0.2">
      <c r="A25" s="46" t="s">
        <v>99</v>
      </c>
      <c r="B25" s="95">
        <v>22971.587925986343</v>
      </c>
      <c r="C25" s="50">
        <v>12365.51173910798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41" ht="12.75" x14ac:dyDescent="0.2">
      <c r="A26" s="46" t="s">
        <v>100</v>
      </c>
      <c r="B26" s="95">
        <v>22570.775928546162</v>
      </c>
      <c r="C26" s="50">
        <v>12119.487360422272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41" ht="12.75" x14ac:dyDescent="0.2">
      <c r="A27" s="46" t="s">
        <v>101</v>
      </c>
      <c r="B27" s="95">
        <v>24508.765950455789</v>
      </c>
      <c r="C27" s="50">
        <v>11847.162975655061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41" ht="12.75" x14ac:dyDescent="0.2">
      <c r="A28" s="46" t="s">
        <v>102</v>
      </c>
      <c r="B28" s="95">
        <v>24297.214068196572</v>
      </c>
      <c r="C28" s="50">
        <v>11545.727114156234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41" ht="12.75" x14ac:dyDescent="0.2">
      <c r="A29" s="46" t="s">
        <v>103</v>
      </c>
      <c r="B29" s="95">
        <v>23980.295099601426</v>
      </c>
      <c r="C29" s="50">
        <v>11212.067759063186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41" ht="12.75" x14ac:dyDescent="0.2">
      <c r="A30" s="46" t="s">
        <v>104</v>
      </c>
      <c r="B30" s="95">
        <v>23544.67649838798</v>
      </c>
      <c r="C30" s="50">
        <v>10830.956182734466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41" ht="12.75" x14ac:dyDescent="0.2">
      <c r="A31" s="46" t="s">
        <v>105</v>
      </c>
      <c r="B31" s="95">
        <v>23493.5236961671</v>
      </c>
      <c r="C31" s="50">
        <v>10409.103778896206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41" ht="12.75" x14ac:dyDescent="0.2">
      <c r="A32" s="46" t="s">
        <v>106</v>
      </c>
      <c r="B32" s="95">
        <v>22829.812654438094</v>
      </c>
      <c r="C32" s="50">
        <v>9942.1553530876354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12.75" x14ac:dyDescent="0.2">
      <c r="A33" s="46" t="s">
        <v>107</v>
      </c>
      <c r="B33" s="95">
        <v>22003.807968163681</v>
      </c>
      <c r="C33" s="50">
        <v>9425.2901405601297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2.75" x14ac:dyDescent="0.2">
      <c r="A34" s="46" t="s">
        <v>108</v>
      </c>
      <c r="B34" s="95">
        <v>20995.876873387348</v>
      </c>
      <c r="C34" s="50">
        <v>8853.1720368134338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2.75" x14ac:dyDescent="0.2">
      <c r="A35" s="46" t="s">
        <v>109</v>
      </c>
      <c r="B35" s="95">
        <v>19784.230774351745</v>
      </c>
      <c r="C35" s="50">
        <v>8219.8945077762164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2.75" x14ac:dyDescent="0.2">
      <c r="A36" s="46" t="s">
        <v>110</v>
      </c>
      <c r="B36" s="95">
        <v>18344.69335784587</v>
      </c>
      <c r="C36" s="50">
        <v>7518.9196108849192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2.75" x14ac:dyDescent="0.2">
      <c r="A37" s="46" t="s">
        <v>111</v>
      </c>
      <c r="B37" s="95">
        <v>16650.443883295065</v>
      </c>
      <c r="C37" s="50">
        <v>6743.0104975159429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2.75" x14ac:dyDescent="0.2">
      <c r="A38" s="46" t="s">
        <v>112</v>
      </c>
      <c r="B38" s="95">
        <v>14671.732993988822</v>
      </c>
      <c r="C38" s="50">
        <v>5884.156699927823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2.75" x14ac:dyDescent="0.2">
      <c r="A39" s="46" t="s">
        <v>113</v>
      </c>
      <c r="B39" s="95">
        <v>12893.543058251282</v>
      </c>
      <c r="C39" s="50">
        <v>4933.4914313775334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2.75" x14ac:dyDescent="0.2">
      <c r="A40" s="46" t="s">
        <v>114</v>
      </c>
      <c r="B40" s="95">
        <v>10298.711626610282</v>
      </c>
      <c r="C40" s="51">
        <v>3881.2000456192172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2.75" x14ac:dyDescent="0.2">
      <c r="A41" s="46" t="s">
        <v>115</v>
      </c>
      <c r="B41" s="95">
        <v>7315.2002192493101</v>
      </c>
      <c r="C41" s="51">
        <v>2716.4187107233374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2.75" x14ac:dyDescent="0.2">
      <c r="A42" s="46" t="s">
        <v>116</v>
      </c>
      <c r="B42" s="95">
        <v>3898.6766343719619</v>
      </c>
      <c r="C42" s="51">
        <v>1427.1222511270882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2.75" x14ac:dyDescent="0.2">
      <c r="C43" s="48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2.75" x14ac:dyDescent="0.2">
      <c r="C44" s="48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2.75" x14ac:dyDescent="0.2">
      <c r="C45" s="48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12.75" x14ac:dyDescent="0.2">
      <c r="C46" s="48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2.75" x14ac:dyDescent="0.2">
      <c r="C47" s="48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2.75" x14ac:dyDescent="0.2">
      <c r="C48" s="48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3:22" ht="12.75" x14ac:dyDescent="0.2">
      <c r="C49" s="48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3:22" ht="12.75" x14ac:dyDescent="0.2">
      <c r="C50" s="48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3:22" ht="12.75" x14ac:dyDescent="0.2">
      <c r="C51" s="48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3:22" ht="12.75" x14ac:dyDescent="0.2">
      <c r="C52" s="48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3:22" ht="12.75" x14ac:dyDescent="0.2">
      <c r="C53" s="48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3:22" ht="12.75" x14ac:dyDescent="0.2">
      <c r="C54" s="48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3:22" ht="12.75" x14ac:dyDescent="0.2">
      <c r="C55" s="48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3:22" ht="12.75" x14ac:dyDescent="0.2">
      <c r="C56" s="48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3:22" ht="12.75" x14ac:dyDescent="0.2">
      <c r="C57" s="48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3:22" ht="12.75" x14ac:dyDescent="0.2">
      <c r="C58" s="48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3:22" ht="12.75" x14ac:dyDescent="0.2">
      <c r="C59" s="48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3:22" ht="12.75" x14ac:dyDescent="0.2">
      <c r="C60" s="4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3:22" ht="12.75" x14ac:dyDescent="0.2">
      <c r="C61" s="48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3:22" ht="12.75" x14ac:dyDescent="0.2">
      <c r="C62" s="48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3:22" ht="12.75" x14ac:dyDescent="0.2">
      <c r="C63" s="48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3:22" ht="12.75" x14ac:dyDescent="0.2">
      <c r="C64" s="48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3:22" ht="12.75" x14ac:dyDescent="0.2">
      <c r="C65" s="48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3:22" ht="12.75" x14ac:dyDescent="0.2">
      <c r="C66" s="48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3:22" ht="12.75" x14ac:dyDescent="0.2">
      <c r="C67" s="48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3:22" ht="12.75" x14ac:dyDescent="0.2">
      <c r="C68" s="48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3:22" ht="12.75" x14ac:dyDescent="0.2">
      <c r="C69" s="48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3:22" ht="12.75" x14ac:dyDescent="0.2">
      <c r="C70" s="48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3:22" ht="12.75" x14ac:dyDescent="0.2">
      <c r="C71" s="48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3:22" ht="12.75" x14ac:dyDescent="0.2">
      <c r="C72" s="48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3:22" ht="12.75" x14ac:dyDescent="0.2">
      <c r="C73" s="48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3:22" ht="12.75" x14ac:dyDescent="0.2">
      <c r="C74" s="48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3:22" ht="12.75" x14ac:dyDescent="0.2">
      <c r="C75" s="48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3:22" ht="12.75" x14ac:dyDescent="0.2">
      <c r="C76" s="48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3:22" ht="12.75" x14ac:dyDescent="0.2">
      <c r="C77" s="48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3:22" ht="12.75" x14ac:dyDescent="0.2">
      <c r="C78" s="48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3:22" ht="12.75" x14ac:dyDescent="0.2">
      <c r="C79" s="48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3:22" ht="12.75" x14ac:dyDescent="0.2">
      <c r="C80" s="48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3:22" ht="12.75" x14ac:dyDescent="0.2">
      <c r="C81" s="48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3:22" ht="12.75" x14ac:dyDescent="0.2">
      <c r="C82" s="48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3:22" ht="12.75" x14ac:dyDescent="0.2">
      <c r="C83" s="48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3:22" ht="12.75" x14ac:dyDescent="0.2">
      <c r="C84" s="48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3:22" ht="12.75" x14ac:dyDescent="0.2">
      <c r="C85" s="48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3:22" ht="12.75" x14ac:dyDescent="0.2">
      <c r="C86" s="48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3:22" ht="12.75" x14ac:dyDescent="0.2">
      <c r="C87" s="48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3:22" ht="12.75" x14ac:dyDescent="0.2">
      <c r="C88" s="48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3:22" ht="12.75" x14ac:dyDescent="0.2">
      <c r="C89" s="48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3:22" ht="12.75" x14ac:dyDescent="0.2">
      <c r="C90" s="48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</row>
    <row r="91" spans="3:22" ht="12.75" x14ac:dyDescent="0.2">
      <c r="C91" s="48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</row>
    <row r="92" spans="3:22" ht="12.75" x14ac:dyDescent="0.2">
      <c r="C92" s="48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3:22" ht="12.75" x14ac:dyDescent="0.2">
      <c r="C93" s="48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3:22" ht="12.75" x14ac:dyDescent="0.2">
      <c r="C94" s="48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3:22" ht="12.75" x14ac:dyDescent="0.2">
      <c r="C95" s="48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3:22" ht="12.75" x14ac:dyDescent="0.2">
      <c r="C96" s="48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</row>
    <row r="97" spans="3:22" ht="12.75" x14ac:dyDescent="0.2">
      <c r="C97" s="48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</row>
    <row r="98" spans="3:22" ht="12.75" x14ac:dyDescent="0.2">
      <c r="C98" s="48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</row>
    <row r="99" spans="3:22" ht="12.75" x14ac:dyDescent="0.2">
      <c r="C99" s="48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</row>
    <row r="100" spans="3:22" ht="12.75" x14ac:dyDescent="0.2">
      <c r="C100" s="48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3:22" ht="12.75" x14ac:dyDescent="0.2">
      <c r="C101" s="48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3:22" ht="12.75" x14ac:dyDescent="0.2">
      <c r="C102" s="48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3:22" ht="12.75" x14ac:dyDescent="0.2">
      <c r="C103" s="48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3:22" ht="12.75" x14ac:dyDescent="0.2">
      <c r="C104" s="48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3:22" ht="12.75" x14ac:dyDescent="0.2">
      <c r="C105" s="48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</row>
    <row r="106" spans="3:22" ht="12.75" x14ac:dyDescent="0.2">
      <c r="C106" s="48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</row>
    <row r="107" spans="3:22" ht="12.75" x14ac:dyDescent="0.2">
      <c r="C107" s="48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</row>
    <row r="108" spans="3:22" ht="12.75" x14ac:dyDescent="0.2">
      <c r="C108" s="48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</row>
    <row r="109" spans="3:22" ht="12.75" x14ac:dyDescent="0.2">
      <c r="C109" s="48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3:22" ht="12.75" x14ac:dyDescent="0.2">
      <c r="C110" s="48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3:22" ht="12.75" x14ac:dyDescent="0.2">
      <c r="C111" s="48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</row>
    <row r="112" spans="3:22" ht="12.75" x14ac:dyDescent="0.2">
      <c r="C112" s="48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3:22" ht="12.75" x14ac:dyDescent="0.2">
      <c r="C113" s="48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3:22" ht="12.75" x14ac:dyDescent="0.2">
      <c r="C114" s="48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</row>
    <row r="115" spans="3:22" ht="12.75" x14ac:dyDescent="0.2">
      <c r="C115" s="48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3:22" ht="12.75" x14ac:dyDescent="0.2">
      <c r="C116" s="48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3:22" ht="12.75" x14ac:dyDescent="0.2">
      <c r="C117" s="48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</row>
    <row r="118" spans="3:22" ht="12.75" x14ac:dyDescent="0.2">
      <c r="C118" s="48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3:22" ht="12.75" x14ac:dyDescent="0.2">
      <c r="C119" s="48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3:22" ht="12.75" x14ac:dyDescent="0.2">
      <c r="C120" s="48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</row>
    <row r="121" spans="3:22" ht="12.75" x14ac:dyDescent="0.2">
      <c r="C121" s="48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3:22" ht="12.75" x14ac:dyDescent="0.2">
      <c r="C122" s="48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3:22" ht="12.75" x14ac:dyDescent="0.2">
      <c r="C123" s="48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3:22" ht="12.75" x14ac:dyDescent="0.2">
      <c r="C124" s="48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3:22" ht="12.75" x14ac:dyDescent="0.2">
      <c r="C125" s="48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</row>
    <row r="126" spans="3:22" ht="12.75" x14ac:dyDescent="0.2">
      <c r="C126" s="48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3:22" ht="12.75" x14ac:dyDescent="0.2">
      <c r="C127" s="48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3:22" ht="12.75" x14ac:dyDescent="0.2">
      <c r="C128" s="48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3:22" ht="12.75" x14ac:dyDescent="0.2">
      <c r="C129" s="48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3:22" ht="12.75" x14ac:dyDescent="0.2">
      <c r="C130" s="48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3:22" ht="12.75" x14ac:dyDescent="0.2">
      <c r="C131" s="48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3:22" ht="12.75" x14ac:dyDescent="0.2">
      <c r="C132" s="48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3:22" ht="12.75" x14ac:dyDescent="0.2">
      <c r="C133" s="48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</row>
    <row r="134" spans="3:22" ht="12.75" x14ac:dyDescent="0.2">
      <c r="C134" s="48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</row>
    <row r="135" spans="3:22" ht="12.75" x14ac:dyDescent="0.2">
      <c r="C135" s="48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</row>
    <row r="136" spans="3:22" ht="12.75" x14ac:dyDescent="0.2">
      <c r="C136" s="48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</row>
    <row r="137" spans="3:22" ht="12.75" x14ac:dyDescent="0.2">
      <c r="C137" s="48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</row>
    <row r="138" spans="3:22" ht="12.75" x14ac:dyDescent="0.2">
      <c r="C138" s="48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</row>
    <row r="139" spans="3:22" ht="12.75" x14ac:dyDescent="0.2">
      <c r="C139" s="48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</row>
    <row r="140" spans="3:22" ht="12.75" x14ac:dyDescent="0.2">
      <c r="C140" s="48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</row>
    <row r="141" spans="3:22" ht="12.75" x14ac:dyDescent="0.2">
      <c r="C141" s="48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</row>
    <row r="142" spans="3:22" ht="12.75" x14ac:dyDescent="0.2">
      <c r="C142" s="48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</row>
    <row r="143" spans="3:22" ht="12.75" x14ac:dyDescent="0.2">
      <c r="C143" s="48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</row>
    <row r="144" spans="3:22" ht="12.75" x14ac:dyDescent="0.2">
      <c r="C144" s="48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3:22" ht="12.75" x14ac:dyDescent="0.2">
      <c r="C145" s="48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</row>
    <row r="146" spans="3:22" ht="12.75" x14ac:dyDescent="0.2">
      <c r="C146" s="48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</row>
    <row r="147" spans="3:22" ht="12.75" x14ac:dyDescent="0.2">
      <c r="C147" s="48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</row>
    <row r="148" spans="3:22" ht="12.75" x14ac:dyDescent="0.2">
      <c r="C148" s="48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</row>
    <row r="149" spans="3:22" ht="12.75" x14ac:dyDescent="0.2">
      <c r="C149" s="48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</row>
    <row r="150" spans="3:22" ht="12.75" x14ac:dyDescent="0.2">
      <c r="C150" s="48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</row>
    <row r="151" spans="3:22" ht="12.75" x14ac:dyDescent="0.2">
      <c r="C151" s="48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</row>
    <row r="152" spans="3:22" ht="12.75" x14ac:dyDescent="0.2">
      <c r="C152" s="48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</row>
    <row r="153" spans="3:22" ht="12.75" x14ac:dyDescent="0.2">
      <c r="C153" s="48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</row>
    <row r="154" spans="3:22" ht="12.75" x14ac:dyDescent="0.2">
      <c r="C154" s="48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</row>
    <row r="155" spans="3:22" ht="12.75" x14ac:dyDescent="0.2">
      <c r="C155" s="48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</row>
    <row r="156" spans="3:22" ht="12.75" x14ac:dyDescent="0.2">
      <c r="C156" s="48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</row>
    <row r="157" spans="3:22" ht="12.75" x14ac:dyDescent="0.2">
      <c r="C157" s="48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</row>
    <row r="158" spans="3:22" ht="12.75" x14ac:dyDescent="0.2">
      <c r="C158" s="48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</row>
    <row r="159" spans="3:22" ht="12.75" x14ac:dyDescent="0.2">
      <c r="C159" s="48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</row>
    <row r="160" spans="3:22" ht="12.75" x14ac:dyDescent="0.2">
      <c r="C160" s="48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</row>
    <row r="161" spans="3:22" ht="12.75" x14ac:dyDescent="0.2">
      <c r="C161" s="48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</row>
    <row r="162" spans="3:22" ht="12.75" x14ac:dyDescent="0.2">
      <c r="C162" s="48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</row>
    <row r="163" spans="3:22" ht="12.75" x14ac:dyDescent="0.2">
      <c r="C163" s="48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</row>
    <row r="164" spans="3:22" ht="12.75" x14ac:dyDescent="0.2">
      <c r="C164" s="48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</row>
    <row r="165" spans="3:22" ht="12.75" x14ac:dyDescent="0.2">
      <c r="C165" s="48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</row>
    <row r="166" spans="3:22" ht="12.75" x14ac:dyDescent="0.2">
      <c r="C166" s="48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3:22" ht="12.75" x14ac:dyDescent="0.2">
      <c r="C167" s="48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</row>
    <row r="168" spans="3:22" ht="12.75" x14ac:dyDescent="0.2">
      <c r="C168" s="48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</row>
    <row r="169" spans="3:22" ht="12.75" x14ac:dyDescent="0.2">
      <c r="C169" s="48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</row>
    <row r="170" spans="3:22" ht="12.75" x14ac:dyDescent="0.2">
      <c r="C170" s="48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</row>
    <row r="171" spans="3:22" ht="12.75" x14ac:dyDescent="0.2">
      <c r="C171" s="48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</row>
    <row r="172" spans="3:22" ht="12.75" x14ac:dyDescent="0.2">
      <c r="C172" s="48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3:22" ht="12.75" x14ac:dyDescent="0.2">
      <c r="C173" s="48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3:22" ht="12.75" x14ac:dyDescent="0.2">
      <c r="C174" s="48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</row>
    <row r="175" spans="3:22" ht="12.75" x14ac:dyDescent="0.2">
      <c r="C175" s="48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</row>
    <row r="176" spans="3:22" ht="12.75" x14ac:dyDescent="0.2">
      <c r="C176" s="48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</row>
    <row r="177" spans="3:22" ht="12.75" x14ac:dyDescent="0.2">
      <c r="C177" s="48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</row>
    <row r="178" spans="3:22" ht="12.75" x14ac:dyDescent="0.2">
      <c r="C178" s="48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</row>
    <row r="179" spans="3:22" ht="12.75" x14ac:dyDescent="0.2">
      <c r="C179" s="48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</row>
    <row r="180" spans="3:22" ht="12.75" x14ac:dyDescent="0.2">
      <c r="C180" s="48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</row>
    <row r="181" spans="3:22" ht="12.75" x14ac:dyDescent="0.2">
      <c r="C181" s="48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</row>
    <row r="182" spans="3:22" ht="12.75" x14ac:dyDescent="0.2">
      <c r="C182" s="48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</row>
    <row r="183" spans="3:22" ht="12.75" x14ac:dyDescent="0.2">
      <c r="C183" s="48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</row>
    <row r="184" spans="3:22" ht="12.75" x14ac:dyDescent="0.2">
      <c r="C184" s="48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</row>
    <row r="185" spans="3:22" ht="12.75" x14ac:dyDescent="0.2">
      <c r="C185" s="48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</row>
    <row r="186" spans="3:22" ht="12.75" x14ac:dyDescent="0.2">
      <c r="C186" s="48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</row>
    <row r="187" spans="3:22" ht="12.75" x14ac:dyDescent="0.2">
      <c r="C187" s="48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</row>
    <row r="188" spans="3:22" ht="12.75" x14ac:dyDescent="0.2">
      <c r="C188" s="48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</row>
    <row r="189" spans="3:22" ht="12.75" x14ac:dyDescent="0.2">
      <c r="C189" s="48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</row>
    <row r="190" spans="3:22" ht="12.75" x14ac:dyDescent="0.2">
      <c r="C190" s="48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</row>
    <row r="191" spans="3:22" ht="12.75" x14ac:dyDescent="0.2">
      <c r="C191" s="48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</row>
    <row r="192" spans="3:22" ht="12.75" x14ac:dyDescent="0.2">
      <c r="C192" s="48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</row>
    <row r="193" spans="3:22" ht="12.75" x14ac:dyDescent="0.2">
      <c r="C193" s="48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</row>
    <row r="194" spans="3:22" ht="12.75" x14ac:dyDescent="0.2">
      <c r="C194" s="48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</row>
    <row r="195" spans="3:22" ht="12.75" x14ac:dyDescent="0.2">
      <c r="C195" s="48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3:22" ht="12.75" x14ac:dyDescent="0.2">
      <c r="C196" s="48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</row>
    <row r="197" spans="3:22" ht="12.75" x14ac:dyDescent="0.2">
      <c r="C197" s="48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</row>
    <row r="198" spans="3:22" ht="12.75" x14ac:dyDescent="0.2">
      <c r="C198" s="48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3:22" ht="12.75" x14ac:dyDescent="0.2">
      <c r="C199" s="48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</row>
    <row r="200" spans="3:22" ht="12.75" x14ac:dyDescent="0.2">
      <c r="C200" s="48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</row>
    <row r="201" spans="3:22" ht="12.75" x14ac:dyDescent="0.2">
      <c r="C201" s="48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3:22" ht="12.75" x14ac:dyDescent="0.2">
      <c r="C202" s="48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</row>
    <row r="203" spans="3:22" ht="12.75" x14ac:dyDescent="0.2">
      <c r="C203" s="48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</row>
    <row r="204" spans="3:22" ht="12.75" x14ac:dyDescent="0.2">
      <c r="C204" s="48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3:22" ht="12.75" x14ac:dyDescent="0.2">
      <c r="C205" s="48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3:22" ht="12.75" x14ac:dyDescent="0.2">
      <c r="C206" s="48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3:22" ht="12.75" x14ac:dyDescent="0.2">
      <c r="C207" s="48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3:22" ht="12.75" x14ac:dyDescent="0.2">
      <c r="C208" s="48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</row>
    <row r="209" spans="3:22" ht="12.75" x14ac:dyDescent="0.2">
      <c r="C209" s="48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</row>
    <row r="210" spans="3:22" ht="12.75" x14ac:dyDescent="0.2">
      <c r="C210" s="48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</row>
    <row r="211" spans="3:22" ht="12.75" x14ac:dyDescent="0.2">
      <c r="C211" s="48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</row>
    <row r="212" spans="3:22" ht="12.75" x14ac:dyDescent="0.2">
      <c r="C212" s="48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</row>
    <row r="213" spans="3:22" ht="12.75" x14ac:dyDescent="0.2">
      <c r="C213" s="48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</row>
    <row r="214" spans="3:22" ht="12.75" x14ac:dyDescent="0.2">
      <c r="C214" s="48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</row>
    <row r="215" spans="3:22" ht="12.75" x14ac:dyDescent="0.2">
      <c r="C215" s="48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</row>
    <row r="216" spans="3:22" ht="12.75" x14ac:dyDescent="0.2">
      <c r="C216" s="48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</row>
    <row r="217" spans="3:22" ht="12.75" x14ac:dyDescent="0.2">
      <c r="C217" s="48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</row>
    <row r="218" spans="3:22" ht="12.75" x14ac:dyDescent="0.2">
      <c r="C218" s="48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</row>
    <row r="219" spans="3:22" ht="12.75" x14ac:dyDescent="0.2">
      <c r="C219" s="48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</row>
    <row r="220" spans="3:22" ht="12.75" x14ac:dyDescent="0.2">
      <c r="C220" s="48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</row>
    <row r="221" spans="3:22" ht="12.75" x14ac:dyDescent="0.2">
      <c r="C221" s="48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</row>
    <row r="222" spans="3:22" ht="12.75" x14ac:dyDescent="0.2">
      <c r="C222" s="48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</row>
    <row r="223" spans="3:22" ht="12.75" x14ac:dyDescent="0.2">
      <c r="C223" s="48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</row>
    <row r="224" spans="3:22" ht="12.75" x14ac:dyDescent="0.2">
      <c r="C224" s="48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</row>
    <row r="225" spans="3:22" ht="12.75" x14ac:dyDescent="0.2">
      <c r="C225" s="48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</row>
    <row r="226" spans="3:22" ht="12.75" x14ac:dyDescent="0.2">
      <c r="C226" s="48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</row>
    <row r="227" spans="3:22" ht="12.75" x14ac:dyDescent="0.2">
      <c r="C227" s="48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</row>
    <row r="228" spans="3:22" ht="12.75" x14ac:dyDescent="0.2">
      <c r="C228" s="48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</row>
    <row r="229" spans="3:22" ht="12.75" x14ac:dyDescent="0.2">
      <c r="C229" s="48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</row>
    <row r="230" spans="3:22" ht="12.75" x14ac:dyDescent="0.2">
      <c r="C230" s="48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</row>
    <row r="231" spans="3:22" ht="12.75" x14ac:dyDescent="0.2">
      <c r="C231" s="48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</row>
    <row r="232" spans="3:22" ht="12.75" x14ac:dyDescent="0.2">
      <c r="C232" s="48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</row>
    <row r="233" spans="3:22" ht="12.75" x14ac:dyDescent="0.2">
      <c r="C233" s="48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</row>
    <row r="234" spans="3:22" ht="12.75" x14ac:dyDescent="0.2">
      <c r="C234" s="48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</row>
    <row r="235" spans="3:22" ht="12.75" x14ac:dyDescent="0.2">
      <c r="C235" s="48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</row>
    <row r="236" spans="3:22" ht="12.75" x14ac:dyDescent="0.2">
      <c r="C236" s="48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</row>
    <row r="237" spans="3:22" ht="12.75" x14ac:dyDescent="0.2">
      <c r="C237" s="48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</row>
    <row r="238" spans="3:22" ht="12.75" x14ac:dyDescent="0.2">
      <c r="C238" s="48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</row>
    <row r="239" spans="3:22" ht="12.75" x14ac:dyDescent="0.2">
      <c r="C239" s="48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</row>
    <row r="240" spans="3:22" ht="12.75" x14ac:dyDescent="0.2">
      <c r="C240" s="48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</row>
    <row r="241" spans="3:22" ht="12.75" x14ac:dyDescent="0.2">
      <c r="C241" s="48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</row>
    <row r="242" spans="3:22" ht="12.75" x14ac:dyDescent="0.2">
      <c r="C242" s="48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</row>
    <row r="243" spans="3:22" ht="12.75" x14ac:dyDescent="0.2">
      <c r="C243" s="48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</row>
    <row r="244" spans="3:22" ht="12.75" x14ac:dyDescent="0.2">
      <c r="C244" s="48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</row>
    <row r="245" spans="3:22" ht="12.75" x14ac:dyDescent="0.2">
      <c r="C245" s="48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</row>
    <row r="246" spans="3:22" ht="12.75" x14ac:dyDescent="0.2">
      <c r="C246" s="48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</row>
    <row r="247" spans="3:22" ht="12.75" x14ac:dyDescent="0.2">
      <c r="C247" s="48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</row>
    <row r="248" spans="3:22" ht="12.75" x14ac:dyDescent="0.2">
      <c r="C248" s="48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</row>
    <row r="249" spans="3:22" ht="12.75" x14ac:dyDescent="0.2">
      <c r="C249" s="48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</row>
    <row r="250" spans="3:22" ht="12.75" x14ac:dyDescent="0.2">
      <c r="C250" s="48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</row>
    <row r="251" spans="3:22" ht="12.75" x14ac:dyDescent="0.2">
      <c r="C251" s="48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</row>
    <row r="252" spans="3:22" ht="12.75" x14ac:dyDescent="0.2">
      <c r="C252" s="48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</row>
    <row r="253" spans="3:22" ht="12.75" x14ac:dyDescent="0.2">
      <c r="C253" s="48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</row>
    <row r="254" spans="3:22" ht="12.75" x14ac:dyDescent="0.2">
      <c r="C254" s="48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</row>
    <row r="255" spans="3:22" ht="12.75" x14ac:dyDescent="0.2">
      <c r="C255" s="48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3:22" ht="12.75" x14ac:dyDescent="0.2">
      <c r="C256" s="48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</row>
    <row r="257" spans="3:22" ht="12.75" x14ac:dyDescent="0.2">
      <c r="C257" s="48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</row>
    <row r="258" spans="3:22" ht="12.75" x14ac:dyDescent="0.2">
      <c r="C258" s="48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</row>
    <row r="259" spans="3:22" ht="12.75" x14ac:dyDescent="0.2">
      <c r="C259" s="48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</row>
    <row r="260" spans="3:22" ht="12.75" x14ac:dyDescent="0.2">
      <c r="C260" s="48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</row>
    <row r="261" spans="3:22" ht="12.75" x14ac:dyDescent="0.2">
      <c r="C261" s="48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</row>
    <row r="262" spans="3:22" ht="12.75" x14ac:dyDescent="0.2">
      <c r="C262" s="48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</row>
    <row r="263" spans="3:22" ht="12.75" x14ac:dyDescent="0.2">
      <c r="C263" s="48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</row>
    <row r="264" spans="3:22" ht="12.75" x14ac:dyDescent="0.2">
      <c r="C264" s="48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</row>
    <row r="265" spans="3:22" ht="12.75" x14ac:dyDescent="0.2">
      <c r="C265" s="48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</row>
    <row r="266" spans="3:22" ht="12.75" x14ac:dyDescent="0.2">
      <c r="C266" s="48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</row>
    <row r="267" spans="3:22" ht="12.75" x14ac:dyDescent="0.2">
      <c r="C267" s="48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</row>
    <row r="268" spans="3:22" ht="12.75" x14ac:dyDescent="0.2">
      <c r="C268" s="48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</row>
    <row r="269" spans="3:22" ht="12.75" x14ac:dyDescent="0.2">
      <c r="C269" s="48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</row>
    <row r="270" spans="3:22" ht="12.75" x14ac:dyDescent="0.2">
      <c r="C270" s="48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</row>
    <row r="271" spans="3:22" ht="12.75" x14ac:dyDescent="0.2">
      <c r="C271" s="48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</row>
    <row r="272" spans="3:22" ht="12.75" x14ac:dyDescent="0.2">
      <c r="C272" s="48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</row>
    <row r="273" spans="3:22" ht="12.75" x14ac:dyDescent="0.2">
      <c r="C273" s="48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</row>
    <row r="274" spans="3:22" ht="12.75" x14ac:dyDescent="0.2">
      <c r="C274" s="48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</row>
    <row r="275" spans="3:22" ht="12.75" x14ac:dyDescent="0.2">
      <c r="C275" s="48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3:22" ht="12.75" x14ac:dyDescent="0.2">
      <c r="C276" s="48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3:22" ht="12.75" x14ac:dyDescent="0.2">
      <c r="C277" s="48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3:22" ht="12.75" x14ac:dyDescent="0.2">
      <c r="C278" s="48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3:22" ht="12.75" x14ac:dyDescent="0.2">
      <c r="C279" s="48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  <row r="280" spans="3:22" ht="12.75" x14ac:dyDescent="0.2">
      <c r="C280" s="48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</row>
    <row r="281" spans="3:22" ht="12.75" x14ac:dyDescent="0.2">
      <c r="C281" s="48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</row>
    <row r="282" spans="3:22" ht="12.75" x14ac:dyDescent="0.2">
      <c r="C282" s="48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</row>
    <row r="283" spans="3:22" ht="12.75" x14ac:dyDescent="0.2">
      <c r="C283" s="48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</row>
    <row r="284" spans="3:22" ht="12.75" x14ac:dyDescent="0.2">
      <c r="C284" s="48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</row>
    <row r="285" spans="3:22" ht="12.75" x14ac:dyDescent="0.2">
      <c r="C285" s="48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</row>
    <row r="286" spans="3:22" ht="12.75" x14ac:dyDescent="0.2">
      <c r="C286" s="48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</row>
    <row r="287" spans="3:22" ht="12.75" x14ac:dyDescent="0.2">
      <c r="C287" s="48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</row>
    <row r="288" spans="3:22" ht="12.75" x14ac:dyDescent="0.2">
      <c r="C288" s="48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</row>
    <row r="289" spans="3:22" ht="12.75" x14ac:dyDescent="0.2">
      <c r="C289" s="48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</row>
    <row r="290" spans="3:22" ht="12.75" x14ac:dyDescent="0.2">
      <c r="C290" s="48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</row>
    <row r="291" spans="3:22" ht="12.75" x14ac:dyDescent="0.2">
      <c r="C291" s="48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</row>
    <row r="292" spans="3:22" ht="12.75" x14ac:dyDescent="0.2">
      <c r="C292" s="48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</row>
    <row r="293" spans="3:22" ht="12.75" x14ac:dyDescent="0.2">
      <c r="C293" s="48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3:22" ht="12.75" x14ac:dyDescent="0.2">
      <c r="C294" s="48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</row>
    <row r="295" spans="3:22" ht="12.75" x14ac:dyDescent="0.2">
      <c r="C295" s="48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</row>
    <row r="296" spans="3:22" ht="12.75" x14ac:dyDescent="0.2">
      <c r="C296" s="48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</row>
    <row r="297" spans="3:22" ht="12.75" x14ac:dyDescent="0.2">
      <c r="C297" s="48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</row>
    <row r="298" spans="3:22" ht="12.75" x14ac:dyDescent="0.2">
      <c r="C298" s="48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</row>
    <row r="299" spans="3:22" ht="12.75" x14ac:dyDescent="0.2">
      <c r="C299" s="48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</row>
    <row r="300" spans="3:22" ht="12.75" x14ac:dyDescent="0.2">
      <c r="C300" s="48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</row>
    <row r="301" spans="3:22" ht="12.75" x14ac:dyDescent="0.2">
      <c r="C301" s="48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</row>
    <row r="302" spans="3:22" ht="12.75" x14ac:dyDescent="0.2">
      <c r="C302" s="48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</row>
    <row r="303" spans="3:22" ht="12.75" x14ac:dyDescent="0.2">
      <c r="C303" s="48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</row>
    <row r="304" spans="3:22" ht="12.75" x14ac:dyDescent="0.2">
      <c r="C304" s="48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</row>
    <row r="305" spans="3:22" ht="12.75" x14ac:dyDescent="0.2">
      <c r="C305" s="48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</row>
    <row r="306" spans="3:22" ht="12.75" x14ac:dyDescent="0.2">
      <c r="C306" s="48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</row>
    <row r="307" spans="3:22" ht="12.75" x14ac:dyDescent="0.2">
      <c r="C307" s="48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</row>
    <row r="308" spans="3:22" ht="12.75" x14ac:dyDescent="0.2">
      <c r="C308" s="48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</row>
    <row r="309" spans="3:22" ht="12.75" x14ac:dyDescent="0.2">
      <c r="C309" s="48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</row>
    <row r="310" spans="3:22" ht="12.75" x14ac:dyDescent="0.2">
      <c r="C310" s="48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</row>
    <row r="311" spans="3:22" ht="12.75" x14ac:dyDescent="0.2">
      <c r="C311" s="48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</row>
    <row r="312" spans="3:22" ht="12.75" x14ac:dyDescent="0.2">
      <c r="C312" s="48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</row>
    <row r="313" spans="3:22" ht="12.75" x14ac:dyDescent="0.2">
      <c r="C313" s="48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</row>
    <row r="314" spans="3:22" ht="12.75" x14ac:dyDescent="0.2">
      <c r="C314" s="48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</row>
    <row r="315" spans="3:22" ht="12.75" x14ac:dyDescent="0.2">
      <c r="C315" s="48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3:22" ht="12.75" x14ac:dyDescent="0.2">
      <c r="C316" s="48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</row>
    <row r="317" spans="3:22" ht="12.75" x14ac:dyDescent="0.2">
      <c r="C317" s="48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</row>
    <row r="318" spans="3:22" ht="12.75" x14ac:dyDescent="0.2">
      <c r="C318" s="48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</row>
    <row r="319" spans="3:22" ht="12.75" x14ac:dyDescent="0.2">
      <c r="C319" s="48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</row>
    <row r="320" spans="3:22" ht="12.75" x14ac:dyDescent="0.2">
      <c r="C320" s="48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</row>
    <row r="321" spans="3:22" ht="12.75" x14ac:dyDescent="0.2">
      <c r="C321" s="48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</row>
    <row r="322" spans="3:22" ht="12.75" x14ac:dyDescent="0.2">
      <c r="C322" s="48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</row>
    <row r="323" spans="3:22" ht="12.75" x14ac:dyDescent="0.2">
      <c r="C323" s="48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</row>
    <row r="324" spans="3:22" ht="12.75" x14ac:dyDescent="0.2">
      <c r="C324" s="48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</row>
    <row r="325" spans="3:22" ht="12.75" x14ac:dyDescent="0.2">
      <c r="C325" s="48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</row>
    <row r="326" spans="3:22" ht="12.75" x14ac:dyDescent="0.2">
      <c r="C326" s="48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</row>
    <row r="327" spans="3:22" ht="12.75" x14ac:dyDescent="0.2">
      <c r="C327" s="48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</row>
    <row r="328" spans="3:22" ht="12.75" x14ac:dyDescent="0.2">
      <c r="C328" s="48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</row>
    <row r="329" spans="3:22" ht="12.75" x14ac:dyDescent="0.2">
      <c r="C329" s="48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</row>
    <row r="330" spans="3:22" ht="12.75" x14ac:dyDescent="0.2">
      <c r="C330" s="48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</row>
    <row r="331" spans="3:22" ht="12.75" x14ac:dyDescent="0.2">
      <c r="C331" s="48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</row>
    <row r="332" spans="3:22" ht="12.75" x14ac:dyDescent="0.2">
      <c r="C332" s="48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</row>
    <row r="333" spans="3:22" ht="12.75" x14ac:dyDescent="0.2">
      <c r="C333" s="48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</row>
    <row r="334" spans="3:22" ht="12.75" x14ac:dyDescent="0.2">
      <c r="C334" s="48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</row>
    <row r="335" spans="3:22" ht="12.75" x14ac:dyDescent="0.2">
      <c r="C335" s="48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</row>
    <row r="336" spans="3:22" ht="12.75" x14ac:dyDescent="0.2">
      <c r="C336" s="48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</row>
    <row r="337" spans="3:22" ht="12.75" x14ac:dyDescent="0.2">
      <c r="C337" s="48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3:22" ht="12.75" x14ac:dyDescent="0.2">
      <c r="C338" s="48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</row>
    <row r="339" spans="3:22" ht="12.75" x14ac:dyDescent="0.2">
      <c r="C339" s="48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</row>
    <row r="340" spans="3:22" ht="12.75" x14ac:dyDescent="0.2">
      <c r="C340" s="48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</row>
    <row r="341" spans="3:22" ht="12.75" x14ac:dyDescent="0.2">
      <c r="C341" s="48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</row>
    <row r="342" spans="3:22" ht="12.75" x14ac:dyDescent="0.2">
      <c r="C342" s="48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</row>
    <row r="343" spans="3:22" ht="12.75" x14ac:dyDescent="0.2">
      <c r="C343" s="48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</row>
    <row r="344" spans="3:22" ht="12.75" x14ac:dyDescent="0.2">
      <c r="C344" s="48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</row>
    <row r="345" spans="3:22" ht="12.75" x14ac:dyDescent="0.2">
      <c r="C345" s="48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</row>
    <row r="346" spans="3:22" ht="12.75" x14ac:dyDescent="0.2">
      <c r="C346" s="48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</row>
    <row r="347" spans="3:22" ht="12.75" x14ac:dyDescent="0.2">
      <c r="C347" s="48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</row>
    <row r="348" spans="3:22" ht="12.75" x14ac:dyDescent="0.2">
      <c r="C348" s="48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</row>
    <row r="349" spans="3:22" ht="12.75" x14ac:dyDescent="0.2">
      <c r="C349" s="48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</row>
    <row r="350" spans="3:22" ht="12.75" x14ac:dyDescent="0.2">
      <c r="C350" s="48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</row>
    <row r="351" spans="3:22" ht="12.75" x14ac:dyDescent="0.2">
      <c r="C351" s="48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</row>
    <row r="352" spans="3:22" ht="12.75" x14ac:dyDescent="0.2">
      <c r="C352" s="48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</row>
    <row r="353" spans="3:22" ht="12.75" x14ac:dyDescent="0.2">
      <c r="C353" s="48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</row>
    <row r="354" spans="3:22" ht="12.75" x14ac:dyDescent="0.2">
      <c r="C354" s="48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</row>
    <row r="355" spans="3:22" ht="12.75" x14ac:dyDescent="0.2">
      <c r="C355" s="48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</row>
    <row r="356" spans="3:22" ht="12.75" x14ac:dyDescent="0.2">
      <c r="C356" s="48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</row>
    <row r="357" spans="3:22" ht="12.75" x14ac:dyDescent="0.2">
      <c r="C357" s="48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</row>
    <row r="358" spans="3:22" ht="12.75" x14ac:dyDescent="0.2">
      <c r="C358" s="48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</row>
    <row r="359" spans="3:22" ht="12.75" x14ac:dyDescent="0.2">
      <c r="C359" s="48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</row>
    <row r="360" spans="3:22" ht="12.75" x14ac:dyDescent="0.2">
      <c r="C360" s="48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</row>
    <row r="361" spans="3:22" ht="12.75" x14ac:dyDescent="0.2">
      <c r="C361" s="48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</row>
    <row r="362" spans="3:22" ht="12.75" x14ac:dyDescent="0.2">
      <c r="C362" s="48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</row>
    <row r="363" spans="3:22" ht="12.75" x14ac:dyDescent="0.2">
      <c r="C363" s="48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</row>
    <row r="364" spans="3:22" ht="12.75" x14ac:dyDescent="0.2">
      <c r="C364" s="48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</row>
    <row r="365" spans="3:22" ht="12.75" x14ac:dyDescent="0.2">
      <c r="C365" s="48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</row>
    <row r="366" spans="3:22" ht="12.75" x14ac:dyDescent="0.2">
      <c r="C366" s="48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</row>
    <row r="367" spans="3:22" ht="12.75" x14ac:dyDescent="0.2">
      <c r="C367" s="48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</row>
    <row r="368" spans="3:22" ht="12.75" x14ac:dyDescent="0.2">
      <c r="C368" s="48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</row>
    <row r="369" spans="3:22" ht="12.75" x14ac:dyDescent="0.2">
      <c r="C369" s="48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</row>
    <row r="370" spans="3:22" ht="12.75" x14ac:dyDescent="0.2">
      <c r="C370" s="48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</row>
    <row r="371" spans="3:22" ht="12.75" x14ac:dyDescent="0.2">
      <c r="C371" s="48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</row>
    <row r="372" spans="3:22" ht="12.75" x14ac:dyDescent="0.2">
      <c r="C372" s="48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</row>
    <row r="373" spans="3:22" ht="12.75" x14ac:dyDescent="0.2">
      <c r="C373" s="48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</row>
    <row r="374" spans="3:22" ht="12.75" x14ac:dyDescent="0.2">
      <c r="C374" s="48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</row>
    <row r="375" spans="3:22" ht="12.75" x14ac:dyDescent="0.2">
      <c r="C375" s="48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</row>
    <row r="376" spans="3:22" ht="12.75" x14ac:dyDescent="0.2">
      <c r="C376" s="48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</row>
    <row r="377" spans="3:22" ht="12.75" x14ac:dyDescent="0.2">
      <c r="C377" s="48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</row>
    <row r="378" spans="3:22" ht="12.75" x14ac:dyDescent="0.2">
      <c r="C378" s="48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</row>
    <row r="379" spans="3:22" ht="12.75" x14ac:dyDescent="0.2">
      <c r="C379" s="48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</row>
    <row r="380" spans="3:22" ht="12.75" x14ac:dyDescent="0.2">
      <c r="C380" s="48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</row>
    <row r="381" spans="3:22" ht="12.75" x14ac:dyDescent="0.2">
      <c r="C381" s="48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</row>
    <row r="382" spans="3:22" ht="12.75" x14ac:dyDescent="0.2">
      <c r="C382" s="48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</row>
    <row r="383" spans="3:22" ht="12.75" x14ac:dyDescent="0.2">
      <c r="C383" s="48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</row>
    <row r="384" spans="3:22" ht="12.75" x14ac:dyDescent="0.2">
      <c r="C384" s="48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</row>
    <row r="385" spans="3:22" ht="12.75" x14ac:dyDescent="0.2">
      <c r="C385" s="48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</row>
    <row r="386" spans="3:22" ht="12.75" x14ac:dyDescent="0.2">
      <c r="C386" s="48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</row>
    <row r="387" spans="3:22" ht="12.75" x14ac:dyDescent="0.2">
      <c r="C387" s="48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</row>
    <row r="388" spans="3:22" ht="12.75" x14ac:dyDescent="0.2">
      <c r="C388" s="48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</row>
    <row r="389" spans="3:22" ht="12.75" x14ac:dyDescent="0.2">
      <c r="C389" s="48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</row>
    <row r="390" spans="3:22" ht="12.75" x14ac:dyDescent="0.2">
      <c r="C390" s="48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</row>
    <row r="391" spans="3:22" ht="12.75" x14ac:dyDescent="0.2">
      <c r="C391" s="48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</row>
    <row r="392" spans="3:22" ht="12.75" x14ac:dyDescent="0.2">
      <c r="C392" s="48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</row>
    <row r="393" spans="3:22" ht="12.75" x14ac:dyDescent="0.2">
      <c r="C393" s="48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</row>
    <row r="394" spans="3:22" ht="12.75" x14ac:dyDescent="0.2">
      <c r="C394" s="48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</row>
    <row r="395" spans="3:22" ht="12.75" x14ac:dyDescent="0.2">
      <c r="C395" s="48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</row>
    <row r="396" spans="3:22" ht="12.75" x14ac:dyDescent="0.2">
      <c r="C396" s="48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</row>
    <row r="397" spans="3:22" ht="12.75" x14ac:dyDescent="0.2">
      <c r="C397" s="48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</row>
    <row r="398" spans="3:22" ht="12.75" x14ac:dyDescent="0.2">
      <c r="C398" s="48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</row>
    <row r="399" spans="3:22" ht="12.75" x14ac:dyDescent="0.2">
      <c r="C399" s="48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</row>
    <row r="400" spans="3:22" ht="12.75" x14ac:dyDescent="0.2">
      <c r="C400" s="48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3:22" ht="12.75" x14ac:dyDescent="0.2">
      <c r="C401" s="48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3:22" ht="12.75" x14ac:dyDescent="0.2">
      <c r="C402" s="48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3:22" ht="12.75" x14ac:dyDescent="0.2">
      <c r="C403" s="48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3:22" ht="12.75" x14ac:dyDescent="0.2">
      <c r="C404" s="48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3:22" ht="12.75" x14ac:dyDescent="0.2">
      <c r="C405" s="48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3:22" ht="12.75" x14ac:dyDescent="0.2">
      <c r="C406" s="48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3:22" ht="12.75" x14ac:dyDescent="0.2">
      <c r="C407" s="48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3:22" ht="12.75" x14ac:dyDescent="0.2">
      <c r="C408" s="48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3:22" ht="12.75" x14ac:dyDescent="0.2">
      <c r="C409" s="48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3:22" ht="12.75" x14ac:dyDescent="0.2">
      <c r="C410" s="48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3:22" ht="12.75" x14ac:dyDescent="0.2">
      <c r="C411" s="48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3:22" ht="12.75" x14ac:dyDescent="0.2">
      <c r="C412" s="48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3:22" ht="12.75" x14ac:dyDescent="0.2">
      <c r="C413" s="48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3:22" ht="12.75" x14ac:dyDescent="0.2">
      <c r="C414" s="48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3:22" ht="12.75" x14ac:dyDescent="0.2">
      <c r="C415" s="48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3:22" ht="12.75" x14ac:dyDescent="0.2">
      <c r="C416" s="48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3:22" ht="12.75" x14ac:dyDescent="0.2">
      <c r="C417" s="48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3:22" ht="12.75" x14ac:dyDescent="0.2">
      <c r="C418" s="48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3:22" ht="12.75" x14ac:dyDescent="0.2">
      <c r="C419" s="48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3:22" ht="12.75" x14ac:dyDescent="0.2">
      <c r="C420" s="48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3:22" ht="12.75" x14ac:dyDescent="0.2">
      <c r="C421" s="48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3:22" ht="12.75" x14ac:dyDescent="0.2">
      <c r="C422" s="48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3:22" ht="12.75" x14ac:dyDescent="0.2">
      <c r="C423" s="48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3:22" ht="12.75" x14ac:dyDescent="0.2">
      <c r="C424" s="48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3:22" ht="12.75" x14ac:dyDescent="0.2">
      <c r="C425" s="48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3:22" ht="12.75" x14ac:dyDescent="0.2">
      <c r="C426" s="48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3:22" ht="12.75" x14ac:dyDescent="0.2">
      <c r="C427" s="48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3:22" ht="12.75" x14ac:dyDescent="0.2">
      <c r="C428" s="48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3:22" ht="12.75" x14ac:dyDescent="0.2">
      <c r="C429" s="48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3:22" ht="12.75" x14ac:dyDescent="0.2">
      <c r="C430" s="48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3:22" ht="12.75" x14ac:dyDescent="0.2">
      <c r="C431" s="48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3:22" ht="12.75" x14ac:dyDescent="0.2">
      <c r="C432" s="48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3:22" ht="12.75" x14ac:dyDescent="0.2">
      <c r="C433" s="48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3:22" ht="12.75" x14ac:dyDescent="0.2">
      <c r="C434" s="48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3:22" ht="12.75" x14ac:dyDescent="0.2">
      <c r="C435" s="48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3:22" ht="12.75" x14ac:dyDescent="0.2">
      <c r="C436" s="48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3:22" ht="12.75" x14ac:dyDescent="0.2">
      <c r="C437" s="48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3:22" ht="12.75" x14ac:dyDescent="0.2">
      <c r="C438" s="48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3:22" ht="12.75" x14ac:dyDescent="0.2">
      <c r="C439" s="48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3:22" ht="12.75" x14ac:dyDescent="0.2">
      <c r="C440" s="48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3:22" ht="12.75" x14ac:dyDescent="0.2">
      <c r="C441" s="48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3:22" ht="12.75" x14ac:dyDescent="0.2">
      <c r="C442" s="48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3:22" ht="12.75" x14ac:dyDescent="0.2">
      <c r="C443" s="48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3:22" ht="12.75" x14ac:dyDescent="0.2">
      <c r="C444" s="48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3:22" ht="12.75" x14ac:dyDescent="0.2">
      <c r="C445" s="48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3:22" ht="12.75" x14ac:dyDescent="0.2">
      <c r="C446" s="48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3:22" ht="12.75" x14ac:dyDescent="0.2">
      <c r="C447" s="48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3:22" ht="12.75" x14ac:dyDescent="0.2">
      <c r="C448" s="48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3:22" ht="12.75" x14ac:dyDescent="0.2">
      <c r="C449" s="48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3:22" ht="12.75" x14ac:dyDescent="0.2">
      <c r="C450" s="48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3:22" ht="12.75" x14ac:dyDescent="0.2">
      <c r="C451" s="48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3:22" ht="12.75" x14ac:dyDescent="0.2">
      <c r="C452" s="48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3:22" ht="12.75" x14ac:dyDescent="0.2">
      <c r="C453" s="48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3:22" ht="12.75" x14ac:dyDescent="0.2">
      <c r="C454" s="48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3:22" ht="12.75" x14ac:dyDescent="0.2">
      <c r="C455" s="48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3:22" ht="12.75" x14ac:dyDescent="0.2">
      <c r="C456" s="48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3:22" ht="12.75" x14ac:dyDescent="0.2">
      <c r="C457" s="48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3:22" ht="12.75" x14ac:dyDescent="0.2">
      <c r="C458" s="48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3:22" ht="12.75" x14ac:dyDescent="0.2">
      <c r="C459" s="48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3:22" ht="12.75" x14ac:dyDescent="0.2">
      <c r="C460" s="48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3:22" ht="12.75" x14ac:dyDescent="0.2">
      <c r="C461" s="48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3:22" ht="12.75" x14ac:dyDescent="0.2">
      <c r="C462" s="48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3:22" ht="12.75" x14ac:dyDescent="0.2">
      <c r="C463" s="48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3:22" ht="12.75" x14ac:dyDescent="0.2">
      <c r="C464" s="48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3:22" ht="12.75" x14ac:dyDescent="0.2">
      <c r="C465" s="48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3:22" ht="12.75" x14ac:dyDescent="0.2">
      <c r="C466" s="48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3:22" ht="12.75" x14ac:dyDescent="0.2">
      <c r="C467" s="48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3:22" ht="12.75" x14ac:dyDescent="0.2">
      <c r="C468" s="48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3:22" ht="12.75" x14ac:dyDescent="0.2">
      <c r="C469" s="48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3:22" ht="12.75" x14ac:dyDescent="0.2">
      <c r="C470" s="48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3:22" ht="12.75" x14ac:dyDescent="0.2">
      <c r="C471" s="48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3:22" ht="12.75" x14ac:dyDescent="0.2">
      <c r="C472" s="48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3:22" ht="12.75" x14ac:dyDescent="0.2">
      <c r="C473" s="48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3:22" ht="12.75" x14ac:dyDescent="0.2">
      <c r="C474" s="48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3:22" ht="12.75" x14ac:dyDescent="0.2">
      <c r="C475" s="48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3:22" ht="12.75" x14ac:dyDescent="0.2">
      <c r="C476" s="48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3:22" ht="12.75" x14ac:dyDescent="0.2">
      <c r="C477" s="48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3:22" ht="12.75" x14ac:dyDescent="0.2">
      <c r="C478" s="48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3:22" ht="12.75" x14ac:dyDescent="0.2">
      <c r="C479" s="48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3:22" ht="12.75" x14ac:dyDescent="0.2">
      <c r="C480" s="48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3:22" ht="12.75" x14ac:dyDescent="0.2">
      <c r="C481" s="48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3:22" ht="12.75" x14ac:dyDescent="0.2">
      <c r="C482" s="48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3:22" ht="12.75" x14ac:dyDescent="0.2">
      <c r="C483" s="48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3:22" ht="12.75" x14ac:dyDescent="0.2">
      <c r="C484" s="48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3:22" ht="12.75" x14ac:dyDescent="0.2">
      <c r="C485" s="48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3:22" ht="12.75" x14ac:dyDescent="0.2">
      <c r="C486" s="48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3:22" ht="12.75" x14ac:dyDescent="0.2">
      <c r="C487" s="48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3:22" ht="12.75" x14ac:dyDescent="0.2">
      <c r="C488" s="48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3:22" ht="12.75" x14ac:dyDescent="0.2">
      <c r="C489" s="48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3:22" ht="12.75" x14ac:dyDescent="0.2">
      <c r="C490" s="48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3:22" ht="12.75" x14ac:dyDescent="0.2">
      <c r="C491" s="48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3:22" ht="12.75" x14ac:dyDescent="0.2">
      <c r="C492" s="48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3:22" ht="12.75" x14ac:dyDescent="0.2">
      <c r="C493" s="48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3:22" ht="12.75" x14ac:dyDescent="0.2">
      <c r="C494" s="48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3:22" ht="12.75" x14ac:dyDescent="0.2">
      <c r="C495" s="48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3:22" ht="12.75" x14ac:dyDescent="0.2">
      <c r="C496" s="48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3:22" ht="12.75" x14ac:dyDescent="0.2">
      <c r="C497" s="48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3:22" ht="12.75" x14ac:dyDescent="0.2">
      <c r="C498" s="48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3:22" ht="12.75" x14ac:dyDescent="0.2">
      <c r="C499" s="48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3:22" ht="12.75" x14ac:dyDescent="0.2">
      <c r="C500" s="48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3:22" ht="12.75" x14ac:dyDescent="0.2">
      <c r="C501" s="48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3:22" ht="12.75" x14ac:dyDescent="0.2">
      <c r="C502" s="48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3:22" ht="12.75" x14ac:dyDescent="0.2">
      <c r="C503" s="48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3:22" ht="12.75" x14ac:dyDescent="0.2">
      <c r="C504" s="48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3:22" ht="12.75" x14ac:dyDescent="0.2">
      <c r="C505" s="48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3:22" ht="12.75" x14ac:dyDescent="0.2">
      <c r="C506" s="48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3:22" ht="12.75" x14ac:dyDescent="0.2">
      <c r="C507" s="48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3:22" ht="12.75" x14ac:dyDescent="0.2">
      <c r="C508" s="48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3:22" ht="12.75" x14ac:dyDescent="0.2">
      <c r="C509" s="48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3:22" ht="12.75" x14ac:dyDescent="0.2">
      <c r="C510" s="48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3:22" ht="12.75" x14ac:dyDescent="0.2">
      <c r="C511" s="48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3:22" ht="12.75" x14ac:dyDescent="0.2">
      <c r="C512" s="48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3:22" ht="12.75" x14ac:dyDescent="0.2">
      <c r="C513" s="48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3:22" ht="12.75" x14ac:dyDescent="0.2">
      <c r="C514" s="48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3:22" ht="12.75" x14ac:dyDescent="0.2">
      <c r="C515" s="48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3:22" ht="12.75" x14ac:dyDescent="0.2">
      <c r="C516" s="48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3:22" ht="12.75" x14ac:dyDescent="0.2">
      <c r="C517" s="48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3:22" ht="12.75" x14ac:dyDescent="0.2">
      <c r="C518" s="48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3:22" ht="12.75" x14ac:dyDescent="0.2">
      <c r="C519" s="48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3:22" ht="12.75" x14ac:dyDescent="0.2">
      <c r="C520" s="48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3:22" ht="12.75" x14ac:dyDescent="0.2">
      <c r="C521" s="48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3:22" ht="12.75" x14ac:dyDescent="0.2">
      <c r="C522" s="48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3:22" ht="12.75" x14ac:dyDescent="0.2">
      <c r="C523" s="48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3:22" ht="12.75" x14ac:dyDescent="0.2">
      <c r="C524" s="48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3:22" ht="12.75" x14ac:dyDescent="0.2">
      <c r="C525" s="48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3:22" ht="12.75" x14ac:dyDescent="0.2">
      <c r="C526" s="48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3:22" ht="12.75" x14ac:dyDescent="0.2">
      <c r="C527" s="48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3:22" ht="12.75" x14ac:dyDescent="0.2">
      <c r="C528" s="48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3:22" ht="12.75" x14ac:dyDescent="0.2">
      <c r="C529" s="48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3:22" ht="12.75" x14ac:dyDescent="0.2">
      <c r="C530" s="48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3:22" ht="12.75" x14ac:dyDescent="0.2">
      <c r="C531" s="48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3:22" ht="12.75" x14ac:dyDescent="0.2">
      <c r="C532" s="48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3:22" ht="12.75" x14ac:dyDescent="0.2">
      <c r="C533" s="48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3:22" ht="12.75" x14ac:dyDescent="0.2">
      <c r="C534" s="48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3:22" ht="12.75" x14ac:dyDescent="0.2">
      <c r="C535" s="48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3:22" ht="12.75" x14ac:dyDescent="0.2">
      <c r="C536" s="48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3:22" ht="12.75" x14ac:dyDescent="0.2">
      <c r="C537" s="48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3:22" ht="12.75" x14ac:dyDescent="0.2">
      <c r="C538" s="48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3:22" ht="12.75" x14ac:dyDescent="0.2">
      <c r="C539" s="48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3:22" ht="12.75" x14ac:dyDescent="0.2">
      <c r="C540" s="48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3:22" ht="12.75" x14ac:dyDescent="0.2">
      <c r="C541" s="48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3:22" ht="12.75" x14ac:dyDescent="0.2">
      <c r="C542" s="48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3:22" ht="12.75" x14ac:dyDescent="0.2">
      <c r="C543" s="48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3:22" ht="12.75" x14ac:dyDescent="0.2">
      <c r="C544" s="48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3:22" ht="12.75" x14ac:dyDescent="0.2">
      <c r="C545" s="48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3:22" ht="12.75" x14ac:dyDescent="0.2">
      <c r="C546" s="48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3:22" ht="12.75" x14ac:dyDescent="0.2">
      <c r="C547" s="48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3:22" ht="12.75" x14ac:dyDescent="0.2">
      <c r="C548" s="48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3:22" ht="12.75" x14ac:dyDescent="0.2">
      <c r="C549" s="48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3:22" ht="12.75" x14ac:dyDescent="0.2">
      <c r="C550" s="48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3:22" ht="12.75" x14ac:dyDescent="0.2">
      <c r="C551" s="48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3:22" ht="12.75" x14ac:dyDescent="0.2">
      <c r="C552" s="48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3:22" ht="12.75" x14ac:dyDescent="0.2">
      <c r="C553" s="48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3:22" ht="12.75" x14ac:dyDescent="0.2">
      <c r="C554" s="48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3:22" ht="12.75" x14ac:dyDescent="0.2">
      <c r="C555" s="48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3:22" ht="12.75" x14ac:dyDescent="0.2">
      <c r="C556" s="48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3:22" ht="12.75" x14ac:dyDescent="0.2">
      <c r="C557" s="48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3:22" ht="12.75" x14ac:dyDescent="0.2">
      <c r="C558" s="48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3:22" ht="12.75" x14ac:dyDescent="0.2">
      <c r="C559" s="48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3:22" ht="12.75" x14ac:dyDescent="0.2">
      <c r="C560" s="48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3:22" ht="12.75" x14ac:dyDescent="0.2">
      <c r="C561" s="48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3:22" ht="12.75" x14ac:dyDescent="0.2">
      <c r="C562" s="48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3:22" ht="12.75" x14ac:dyDescent="0.2">
      <c r="C563" s="48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3:22" ht="12.75" x14ac:dyDescent="0.2">
      <c r="C564" s="48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3:22" ht="12.75" x14ac:dyDescent="0.2">
      <c r="C565" s="48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3:22" ht="12.75" x14ac:dyDescent="0.2">
      <c r="C566" s="48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3:22" ht="12.75" x14ac:dyDescent="0.2">
      <c r="C567" s="48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3:22" ht="12.75" x14ac:dyDescent="0.2">
      <c r="C568" s="48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3:22" ht="12.75" x14ac:dyDescent="0.2">
      <c r="C569" s="48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3:22" ht="12.75" x14ac:dyDescent="0.2">
      <c r="C570" s="48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3:22" ht="12.75" x14ac:dyDescent="0.2">
      <c r="C571" s="48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3:22" ht="12.75" x14ac:dyDescent="0.2">
      <c r="C572" s="48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3:22" ht="12.75" x14ac:dyDescent="0.2">
      <c r="C573" s="48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3:22" ht="12.75" x14ac:dyDescent="0.2">
      <c r="C574" s="48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3:22" ht="12.75" x14ac:dyDescent="0.2">
      <c r="C575" s="48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3:22" ht="12.75" x14ac:dyDescent="0.2">
      <c r="C576" s="48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3:22" ht="12.75" x14ac:dyDescent="0.2">
      <c r="C577" s="48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3:22" ht="12.75" x14ac:dyDescent="0.2">
      <c r="C578" s="48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3:22" ht="12.75" x14ac:dyDescent="0.2">
      <c r="C579" s="48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3:22" ht="12.75" x14ac:dyDescent="0.2">
      <c r="C580" s="48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3:22" ht="12.75" x14ac:dyDescent="0.2">
      <c r="C581" s="48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3:22" ht="12.75" x14ac:dyDescent="0.2">
      <c r="C582" s="48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3:22" ht="12.75" x14ac:dyDescent="0.2">
      <c r="C583" s="48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3:22" ht="12.75" x14ac:dyDescent="0.2">
      <c r="C584" s="48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3:22" ht="12.75" x14ac:dyDescent="0.2">
      <c r="C585" s="48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3:22" ht="12.75" x14ac:dyDescent="0.2">
      <c r="C586" s="48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3:22" ht="12.75" x14ac:dyDescent="0.2">
      <c r="C587" s="48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3:22" ht="12.75" x14ac:dyDescent="0.2">
      <c r="C588" s="48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3:22" ht="12.75" x14ac:dyDescent="0.2">
      <c r="C589" s="48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3:22" ht="12.75" x14ac:dyDescent="0.2">
      <c r="C590" s="48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3:22" ht="12.75" x14ac:dyDescent="0.2">
      <c r="C591" s="48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3:22" ht="12.75" x14ac:dyDescent="0.2">
      <c r="C592" s="48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3:22" ht="12.75" x14ac:dyDescent="0.2">
      <c r="C593" s="48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3:22" ht="12.75" x14ac:dyDescent="0.2">
      <c r="C594" s="48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3:22" ht="12.75" x14ac:dyDescent="0.2">
      <c r="C595" s="48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3:22" ht="12.75" x14ac:dyDescent="0.2">
      <c r="C596" s="48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3:22" ht="12.75" x14ac:dyDescent="0.2">
      <c r="C597" s="48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3:22" ht="12.75" x14ac:dyDescent="0.2">
      <c r="C598" s="48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3:22" ht="12.75" x14ac:dyDescent="0.2">
      <c r="C599" s="48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3:22" ht="12.75" x14ac:dyDescent="0.2">
      <c r="C600" s="48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3:22" ht="12.75" x14ac:dyDescent="0.2">
      <c r="C601" s="48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3:22" ht="12.75" x14ac:dyDescent="0.2">
      <c r="C602" s="48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3:22" ht="12.75" x14ac:dyDescent="0.2">
      <c r="C603" s="48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3:22" ht="12.75" x14ac:dyDescent="0.2">
      <c r="C604" s="48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3:22" ht="12.75" x14ac:dyDescent="0.2">
      <c r="C605" s="48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3:22" ht="12.75" x14ac:dyDescent="0.2">
      <c r="C606" s="48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3:22" ht="12.75" x14ac:dyDescent="0.2">
      <c r="C607" s="48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3:22" ht="12.75" x14ac:dyDescent="0.2">
      <c r="C608" s="48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3:22" ht="12.75" x14ac:dyDescent="0.2">
      <c r="C609" s="48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3:22" ht="12.75" x14ac:dyDescent="0.2">
      <c r="C610" s="48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3:22" ht="12.75" x14ac:dyDescent="0.2">
      <c r="C611" s="48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3:22" ht="12.75" x14ac:dyDescent="0.2">
      <c r="C612" s="48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3:22" ht="12.75" x14ac:dyDescent="0.2">
      <c r="C613" s="48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3:22" ht="12.75" x14ac:dyDescent="0.2">
      <c r="C614" s="48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3:22" ht="12.75" x14ac:dyDescent="0.2">
      <c r="C615" s="48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3:22" ht="12.75" x14ac:dyDescent="0.2">
      <c r="C616" s="48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3:22" ht="12.75" x14ac:dyDescent="0.2">
      <c r="C617" s="48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3:22" ht="12.75" x14ac:dyDescent="0.2">
      <c r="C618" s="48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3:22" ht="12.75" x14ac:dyDescent="0.2">
      <c r="C619" s="48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3:22" ht="12.75" x14ac:dyDescent="0.2">
      <c r="C620" s="48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3:22" ht="12.75" x14ac:dyDescent="0.2">
      <c r="C621" s="48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3:22" ht="12.75" x14ac:dyDescent="0.2">
      <c r="C622" s="48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3:22" ht="12.75" x14ac:dyDescent="0.2">
      <c r="C623" s="48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3:22" ht="12.75" x14ac:dyDescent="0.2">
      <c r="C624" s="48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3:22" ht="12.75" x14ac:dyDescent="0.2">
      <c r="C625" s="48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3:22" ht="12.75" x14ac:dyDescent="0.2">
      <c r="C626" s="48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3:22" ht="12.75" x14ac:dyDescent="0.2">
      <c r="C627" s="48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3:22" ht="12.75" x14ac:dyDescent="0.2">
      <c r="C628" s="48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3:22" ht="12.75" x14ac:dyDescent="0.2">
      <c r="C629" s="48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3:22" ht="12.75" x14ac:dyDescent="0.2">
      <c r="C630" s="48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3:22" ht="12.75" x14ac:dyDescent="0.2">
      <c r="C631" s="48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3:22" ht="12.75" x14ac:dyDescent="0.2">
      <c r="C632" s="48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3:22" ht="12.75" x14ac:dyDescent="0.2">
      <c r="C633" s="48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3:22" ht="12.75" x14ac:dyDescent="0.2">
      <c r="C634" s="48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3:22" ht="12.75" x14ac:dyDescent="0.2">
      <c r="C635" s="48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3:22" ht="12.75" x14ac:dyDescent="0.2">
      <c r="C636" s="48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3:22" ht="12.75" x14ac:dyDescent="0.2">
      <c r="C637" s="48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3:22" ht="12.75" x14ac:dyDescent="0.2">
      <c r="C638" s="48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3:22" ht="12.75" x14ac:dyDescent="0.2">
      <c r="C639" s="48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3:22" ht="12.75" x14ac:dyDescent="0.2">
      <c r="C640" s="48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3:22" ht="12.75" x14ac:dyDescent="0.2">
      <c r="C641" s="48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3:22" ht="12.75" x14ac:dyDescent="0.2">
      <c r="C642" s="48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3:22" ht="12.75" x14ac:dyDescent="0.2">
      <c r="C643" s="48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3:22" ht="12.75" x14ac:dyDescent="0.2">
      <c r="C644" s="48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3:22" ht="12.75" x14ac:dyDescent="0.2">
      <c r="C645" s="48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3:22" ht="12.75" x14ac:dyDescent="0.2">
      <c r="C646" s="48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3:22" ht="12.75" x14ac:dyDescent="0.2">
      <c r="C647" s="48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3:22" ht="12.75" x14ac:dyDescent="0.2">
      <c r="C648" s="48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3:22" ht="12.75" x14ac:dyDescent="0.2">
      <c r="C649" s="48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3:22" ht="12.75" x14ac:dyDescent="0.2">
      <c r="C650" s="48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3:22" ht="12.75" x14ac:dyDescent="0.2">
      <c r="C651" s="48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3:22" ht="12.75" x14ac:dyDescent="0.2">
      <c r="C652" s="48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3:22" ht="12.75" x14ac:dyDescent="0.2">
      <c r="C653" s="48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3:22" ht="12.75" x14ac:dyDescent="0.2">
      <c r="C654" s="48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3:22" ht="12.75" x14ac:dyDescent="0.2">
      <c r="C655" s="48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3:22" ht="12.75" x14ac:dyDescent="0.2">
      <c r="C656" s="48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3:22" ht="12.75" x14ac:dyDescent="0.2">
      <c r="C657" s="48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3:22" ht="12.75" x14ac:dyDescent="0.2">
      <c r="C658" s="48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3:22" ht="12.75" x14ac:dyDescent="0.2">
      <c r="C659" s="48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3:22" ht="12.75" x14ac:dyDescent="0.2">
      <c r="C660" s="48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3:22" ht="12.75" x14ac:dyDescent="0.2">
      <c r="C661" s="48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3:22" ht="12.75" x14ac:dyDescent="0.2">
      <c r="C662" s="48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3:22" ht="12.75" x14ac:dyDescent="0.2">
      <c r="C663" s="48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3:22" ht="12.75" x14ac:dyDescent="0.2">
      <c r="C664" s="48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3:22" ht="12.75" x14ac:dyDescent="0.2">
      <c r="C665" s="48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3:22" ht="12.75" x14ac:dyDescent="0.2">
      <c r="C666" s="48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3:22" ht="12.75" x14ac:dyDescent="0.2">
      <c r="C667" s="48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3:22" ht="12.75" x14ac:dyDescent="0.2">
      <c r="C668" s="48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3:22" ht="12.75" x14ac:dyDescent="0.2">
      <c r="C669" s="48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3:22" ht="12.75" x14ac:dyDescent="0.2">
      <c r="C670" s="48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3:22" ht="12.75" x14ac:dyDescent="0.2">
      <c r="C671" s="48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3:22" ht="12.75" x14ac:dyDescent="0.2">
      <c r="C672" s="48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3:22" ht="12.75" x14ac:dyDescent="0.2">
      <c r="C673" s="48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3:22" ht="12.75" x14ac:dyDescent="0.2">
      <c r="C674" s="48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3:22" ht="12.75" x14ac:dyDescent="0.2">
      <c r="C675" s="48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3:22" ht="12.75" x14ac:dyDescent="0.2">
      <c r="C676" s="48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3:22" ht="12.75" x14ac:dyDescent="0.2">
      <c r="C677" s="48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3:22" ht="12.75" x14ac:dyDescent="0.2">
      <c r="C678" s="48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3:22" ht="12.75" x14ac:dyDescent="0.2">
      <c r="C679" s="48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3:22" ht="12.75" x14ac:dyDescent="0.2">
      <c r="C680" s="48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3:22" ht="12.75" x14ac:dyDescent="0.2">
      <c r="C681" s="48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3:22" ht="12.75" x14ac:dyDescent="0.2">
      <c r="C682" s="48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3:22" ht="12.75" x14ac:dyDescent="0.2">
      <c r="C683" s="48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3:22" ht="12.75" x14ac:dyDescent="0.2">
      <c r="C684" s="48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3:22" ht="12.75" x14ac:dyDescent="0.2">
      <c r="C685" s="48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3:22" ht="12.75" x14ac:dyDescent="0.2">
      <c r="C686" s="48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3:22" ht="12.75" x14ac:dyDescent="0.2">
      <c r="C687" s="48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3:22" ht="12.75" x14ac:dyDescent="0.2">
      <c r="C688" s="48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3:22" ht="12.75" x14ac:dyDescent="0.2">
      <c r="C689" s="48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3:22" ht="12.75" x14ac:dyDescent="0.2">
      <c r="C690" s="48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3:22" ht="12.75" x14ac:dyDescent="0.2">
      <c r="C691" s="48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3:22" ht="12.75" x14ac:dyDescent="0.2">
      <c r="C692" s="48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3:22" ht="12.75" x14ac:dyDescent="0.2">
      <c r="C693" s="48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3:22" ht="12.75" x14ac:dyDescent="0.2">
      <c r="C694" s="48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3:22" ht="12.75" x14ac:dyDescent="0.2">
      <c r="C695" s="48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3:22" ht="12.75" x14ac:dyDescent="0.2">
      <c r="C696" s="48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3:22" ht="12.75" x14ac:dyDescent="0.2">
      <c r="C697" s="48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3:22" ht="12.75" x14ac:dyDescent="0.2">
      <c r="C698" s="48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3:22" ht="12.75" x14ac:dyDescent="0.2">
      <c r="C699" s="48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3:22" ht="12.75" x14ac:dyDescent="0.2">
      <c r="C700" s="48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3:22" ht="12.75" x14ac:dyDescent="0.2">
      <c r="C701" s="48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3:22" ht="12.75" x14ac:dyDescent="0.2">
      <c r="C702" s="48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3:22" ht="12.75" x14ac:dyDescent="0.2">
      <c r="C703" s="48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3:22" ht="12.75" x14ac:dyDescent="0.2">
      <c r="C704" s="48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3:22" ht="12.75" x14ac:dyDescent="0.2">
      <c r="C705" s="48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3:22" ht="12.75" x14ac:dyDescent="0.2">
      <c r="C706" s="48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3:22" ht="12.75" x14ac:dyDescent="0.2">
      <c r="C707" s="48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3:22" ht="12.75" x14ac:dyDescent="0.2">
      <c r="C708" s="48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3:22" ht="12.75" x14ac:dyDescent="0.2">
      <c r="C709" s="48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3:22" ht="12.75" x14ac:dyDescent="0.2">
      <c r="C710" s="48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3:22" ht="12.75" x14ac:dyDescent="0.2">
      <c r="C711" s="48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3:22" ht="12.75" x14ac:dyDescent="0.2">
      <c r="C712" s="48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3:22" ht="12.75" x14ac:dyDescent="0.2">
      <c r="C713" s="48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3:22" ht="12.75" x14ac:dyDescent="0.2">
      <c r="C714" s="48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3:22" ht="12.75" x14ac:dyDescent="0.2">
      <c r="C715" s="48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3:22" ht="12.75" x14ac:dyDescent="0.2">
      <c r="C716" s="48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3:22" ht="12.75" x14ac:dyDescent="0.2">
      <c r="C717" s="48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3:22" ht="12.75" x14ac:dyDescent="0.2">
      <c r="C718" s="48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3:22" ht="12.75" x14ac:dyDescent="0.2">
      <c r="C719" s="48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3:22" ht="12.75" x14ac:dyDescent="0.2">
      <c r="C720" s="48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3:22" ht="12.75" x14ac:dyDescent="0.2">
      <c r="C721" s="48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3:22" ht="12.75" x14ac:dyDescent="0.2">
      <c r="C722" s="48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3:22" ht="12.75" x14ac:dyDescent="0.2">
      <c r="C723" s="48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3:22" ht="12.75" x14ac:dyDescent="0.2">
      <c r="C724" s="48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3:22" ht="12.75" x14ac:dyDescent="0.2">
      <c r="C725" s="48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3:22" ht="12.75" x14ac:dyDescent="0.2">
      <c r="C726" s="48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3:22" ht="12.75" x14ac:dyDescent="0.2">
      <c r="C727" s="48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3:22" ht="12.75" x14ac:dyDescent="0.2">
      <c r="C728" s="48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3:22" ht="12.75" x14ac:dyDescent="0.2">
      <c r="C729" s="48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3:22" ht="12.75" x14ac:dyDescent="0.2">
      <c r="C730" s="48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3:22" ht="12.75" x14ac:dyDescent="0.2">
      <c r="C731" s="48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3:22" ht="12.75" x14ac:dyDescent="0.2">
      <c r="C732" s="48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3:22" ht="12.75" x14ac:dyDescent="0.2">
      <c r="C733" s="48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3:22" ht="12.75" x14ac:dyDescent="0.2">
      <c r="C734" s="48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3:22" ht="12.75" x14ac:dyDescent="0.2">
      <c r="C735" s="48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3:22" ht="12.75" x14ac:dyDescent="0.2">
      <c r="C736" s="48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3:22" ht="12.75" x14ac:dyDescent="0.2">
      <c r="C737" s="48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3:22" ht="12.75" x14ac:dyDescent="0.2">
      <c r="C738" s="48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3:22" ht="12.75" x14ac:dyDescent="0.2">
      <c r="C739" s="48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3:22" ht="12.75" x14ac:dyDescent="0.2">
      <c r="C740" s="48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3:22" ht="12.75" x14ac:dyDescent="0.2">
      <c r="C741" s="48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3:22" ht="12.75" x14ac:dyDescent="0.2">
      <c r="C742" s="48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3:22" ht="12.75" x14ac:dyDescent="0.2">
      <c r="C743" s="48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3:22" ht="12.75" x14ac:dyDescent="0.2">
      <c r="C744" s="48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3:22" ht="12.75" x14ac:dyDescent="0.2">
      <c r="C745" s="48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3:22" ht="12.75" x14ac:dyDescent="0.2">
      <c r="C746" s="48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3:22" ht="12.75" x14ac:dyDescent="0.2">
      <c r="C747" s="48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3:22" ht="12.75" x14ac:dyDescent="0.2">
      <c r="C748" s="48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3:22" ht="12.75" x14ac:dyDescent="0.2">
      <c r="C749" s="48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3:22" ht="12.75" x14ac:dyDescent="0.2">
      <c r="C750" s="48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3:22" ht="12.75" x14ac:dyDescent="0.2">
      <c r="C751" s="48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3:22" ht="12.75" x14ac:dyDescent="0.2">
      <c r="C752" s="48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3:22" ht="12.75" x14ac:dyDescent="0.2">
      <c r="C753" s="48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  <row r="754" spans="3:22" ht="12.75" x14ac:dyDescent="0.2">
      <c r="C754" s="48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</row>
    <row r="755" spans="3:22" ht="12.75" x14ac:dyDescent="0.2">
      <c r="C755" s="48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</row>
    <row r="756" spans="3:22" ht="12.75" x14ac:dyDescent="0.2">
      <c r="C756" s="48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</row>
    <row r="757" spans="3:22" ht="12.75" x14ac:dyDescent="0.2">
      <c r="C757" s="48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</row>
    <row r="758" spans="3:22" ht="12.75" x14ac:dyDescent="0.2">
      <c r="C758" s="48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</row>
    <row r="759" spans="3:22" ht="12.75" x14ac:dyDescent="0.2">
      <c r="C759" s="48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</row>
    <row r="760" spans="3:22" ht="12.75" x14ac:dyDescent="0.2">
      <c r="C760" s="48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</row>
    <row r="761" spans="3:22" ht="12.75" x14ac:dyDescent="0.2">
      <c r="C761" s="48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</row>
    <row r="762" spans="3:22" ht="12.75" x14ac:dyDescent="0.2">
      <c r="C762" s="48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</row>
    <row r="763" spans="3:22" ht="12.75" x14ac:dyDescent="0.2">
      <c r="C763" s="48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</row>
    <row r="764" spans="3:22" ht="12.75" x14ac:dyDescent="0.2">
      <c r="C764" s="48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</row>
    <row r="765" spans="3:22" ht="12.75" x14ac:dyDescent="0.2">
      <c r="C765" s="48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</row>
    <row r="766" spans="3:22" ht="12.75" x14ac:dyDescent="0.2">
      <c r="C766" s="48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</row>
    <row r="767" spans="3:22" ht="12.75" x14ac:dyDescent="0.2">
      <c r="C767" s="48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</row>
    <row r="768" spans="3:22" ht="12.75" x14ac:dyDescent="0.2">
      <c r="C768" s="48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</row>
    <row r="769" spans="3:22" ht="12.75" x14ac:dyDescent="0.2">
      <c r="C769" s="48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</row>
    <row r="770" spans="3:22" ht="12.75" x14ac:dyDescent="0.2">
      <c r="C770" s="48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</row>
    <row r="771" spans="3:22" ht="12.75" x14ac:dyDescent="0.2">
      <c r="C771" s="48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</row>
    <row r="772" spans="3:22" ht="12.75" x14ac:dyDescent="0.2">
      <c r="C772" s="48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</row>
    <row r="773" spans="3:22" ht="12.75" x14ac:dyDescent="0.2">
      <c r="C773" s="48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</row>
    <row r="774" spans="3:22" ht="12.75" x14ac:dyDescent="0.2">
      <c r="C774" s="48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</row>
    <row r="775" spans="3:22" ht="12.75" x14ac:dyDescent="0.2">
      <c r="C775" s="48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</row>
    <row r="776" spans="3:22" ht="12.75" x14ac:dyDescent="0.2">
      <c r="C776" s="48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</row>
    <row r="777" spans="3:22" ht="12.75" x14ac:dyDescent="0.2">
      <c r="C777" s="48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</row>
    <row r="778" spans="3:22" ht="12.75" x14ac:dyDescent="0.2">
      <c r="C778" s="48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</row>
    <row r="779" spans="3:22" ht="12.75" x14ac:dyDescent="0.2">
      <c r="C779" s="48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</row>
    <row r="780" spans="3:22" ht="12.75" x14ac:dyDescent="0.2">
      <c r="C780" s="48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  <row r="781" spans="3:22" ht="12.75" x14ac:dyDescent="0.2">
      <c r="C781" s="48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</row>
    <row r="782" spans="3:22" ht="12.75" x14ac:dyDescent="0.2">
      <c r="C782" s="48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</row>
    <row r="783" spans="3:22" ht="12.75" x14ac:dyDescent="0.2">
      <c r="C783" s="48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</row>
    <row r="784" spans="3:22" ht="12.75" x14ac:dyDescent="0.2">
      <c r="C784" s="48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  <row r="785" spans="3:22" ht="12.75" x14ac:dyDescent="0.2">
      <c r="C785" s="48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</row>
    <row r="786" spans="3:22" ht="12.75" x14ac:dyDescent="0.2">
      <c r="C786" s="48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</row>
    <row r="787" spans="3:22" ht="12.75" x14ac:dyDescent="0.2">
      <c r="C787" s="48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</row>
    <row r="788" spans="3:22" ht="12.75" x14ac:dyDescent="0.2">
      <c r="C788" s="48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</row>
    <row r="789" spans="3:22" ht="12.75" x14ac:dyDescent="0.2">
      <c r="C789" s="48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</row>
    <row r="790" spans="3:22" ht="12.75" x14ac:dyDescent="0.2">
      <c r="C790" s="48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</row>
    <row r="791" spans="3:22" ht="12.75" x14ac:dyDescent="0.2">
      <c r="C791" s="48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</row>
    <row r="792" spans="3:22" ht="12.75" x14ac:dyDescent="0.2">
      <c r="C792" s="48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</row>
    <row r="793" spans="3:22" ht="12.75" x14ac:dyDescent="0.2">
      <c r="C793" s="48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</row>
    <row r="794" spans="3:22" ht="12.75" x14ac:dyDescent="0.2">
      <c r="C794" s="48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</row>
    <row r="795" spans="3:22" ht="12.75" x14ac:dyDescent="0.2">
      <c r="C795" s="48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</row>
    <row r="796" spans="3:22" ht="12.75" x14ac:dyDescent="0.2">
      <c r="C796" s="48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</row>
    <row r="797" spans="3:22" ht="12.75" x14ac:dyDescent="0.2">
      <c r="C797" s="48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</row>
    <row r="798" spans="3:22" ht="12.75" x14ac:dyDescent="0.2">
      <c r="C798" s="48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</row>
    <row r="799" spans="3:22" ht="12.75" x14ac:dyDescent="0.2">
      <c r="C799" s="48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</row>
    <row r="800" spans="3:22" ht="12.75" x14ac:dyDescent="0.2">
      <c r="C800" s="48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</row>
    <row r="801" spans="3:22" ht="12.75" x14ac:dyDescent="0.2">
      <c r="C801" s="48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</row>
    <row r="802" spans="3:22" ht="12.75" x14ac:dyDescent="0.2">
      <c r="C802" s="48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</row>
    <row r="803" spans="3:22" ht="12.75" x14ac:dyDescent="0.2">
      <c r="C803" s="48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</row>
    <row r="804" spans="3:22" ht="12.75" x14ac:dyDescent="0.2">
      <c r="C804" s="48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</row>
    <row r="805" spans="3:22" ht="12.75" x14ac:dyDescent="0.2">
      <c r="C805" s="48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</row>
    <row r="806" spans="3:22" ht="12.75" x14ac:dyDescent="0.2">
      <c r="C806" s="48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</row>
    <row r="807" spans="3:22" ht="12.75" x14ac:dyDescent="0.2">
      <c r="C807" s="48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</row>
    <row r="808" spans="3:22" ht="12.75" x14ac:dyDescent="0.2">
      <c r="C808" s="48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</row>
    <row r="809" spans="3:22" ht="12.75" x14ac:dyDescent="0.2">
      <c r="C809" s="48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</row>
    <row r="810" spans="3:22" ht="12.75" x14ac:dyDescent="0.2">
      <c r="C810" s="48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</row>
    <row r="811" spans="3:22" ht="12.75" x14ac:dyDescent="0.2">
      <c r="C811" s="48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</row>
    <row r="812" spans="3:22" ht="12.75" x14ac:dyDescent="0.2">
      <c r="C812" s="48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</row>
    <row r="813" spans="3:22" ht="12.75" x14ac:dyDescent="0.2">
      <c r="C813" s="48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</row>
    <row r="814" spans="3:22" ht="12.75" x14ac:dyDescent="0.2">
      <c r="C814" s="48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</row>
    <row r="815" spans="3:22" ht="12.75" x14ac:dyDescent="0.2">
      <c r="C815" s="48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</row>
    <row r="816" spans="3:22" ht="12.75" x14ac:dyDescent="0.2">
      <c r="C816" s="48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</row>
    <row r="817" spans="3:22" ht="12.75" x14ac:dyDescent="0.2">
      <c r="C817" s="48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</row>
    <row r="818" spans="3:22" ht="12.75" x14ac:dyDescent="0.2">
      <c r="C818" s="48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  <row r="819" spans="3:22" ht="12.75" x14ac:dyDescent="0.2">
      <c r="C819" s="48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</row>
    <row r="820" spans="3:22" ht="12.75" x14ac:dyDescent="0.2">
      <c r="C820" s="48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</row>
    <row r="821" spans="3:22" ht="12.75" x14ac:dyDescent="0.2">
      <c r="C821" s="48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</row>
    <row r="822" spans="3:22" ht="12.75" x14ac:dyDescent="0.2">
      <c r="C822" s="48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</row>
    <row r="823" spans="3:22" ht="12.75" x14ac:dyDescent="0.2">
      <c r="C823" s="48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</row>
    <row r="824" spans="3:22" ht="12.75" x14ac:dyDescent="0.2">
      <c r="C824" s="48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</row>
    <row r="825" spans="3:22" ht="12.75" x14ac:dyDescent="0.2">
      <c r="C825" s="48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</row>
    <row r="826" spans="3:22" ht="12.75" x14ac:dyDescent="0.2">
      <c r="C826" s="48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</row>
    <row r="827" spans="3:22" ht="12.75" x14ac:dyDescent="0.2">
      <c r="C827" s="48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</row>
    <row r="828" spans="3:22" ht="12.75" x14ac:dyDescent="0.2">
      <c r="C828" s="48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</row>
    <row r="829" spans="3:22" ht="12.75" x14ac:dyDescent="0.2">
      <c r="C829" s="48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</row>
    <row r="830" spans="3:22" ht="12.75" x14ac:dyDescent="0.2">
      <c r="C830" s="48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</row>
    <row r="831" spans="3:22" ht="12.75" x14ac:dyDescent="0.2">
      <c r="C831" s="48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</row>
    <row r="832" spans="3:22" ht="12.75" x14ac:dyDescent="0.2">
      <c r="C832" s="48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</row>
    <row r="833" spans="3:22" ht="12.75" x14ac:dyDescent="0.2">
      <c r="C833" s="48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</row>
    <row r="834" spans="3:22" ht="12.75" x14ac:dyDescent="0.2">
      <c r="C834" s="48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</row>
    <row r="835" spans="3:22" ht="12.75" x14ac:dyDescent="0.2">
      <c r="C835" s="48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</row>
    <row r="836" spans="3:22" ht="12.75" x14ac:dyDescent="0.2">
      <c r="C836" s="48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</row>
    <row r="837" spans="3:22" ht="12.75" x14ac:dyDescent="0.2">
      <c r="C837" s="48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</row>
    <row r="838" spans="3:22" ht="12.75" x14ac:dyDescent="0.2">
      <c r="C838" s="48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</row>
    <row r="839" spans="3:22" ht="12.75" x14ac:dyDescent="0.2">
      <c r="C839" s="48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</row>
    <row r="840" spans="3:22" ht="12.75" x14ac:dyDescent="0.2">
      <c r="C840" s="48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</row>
    <row r="841" spans="3:22" ht="12.75" x14ac:dyDescent="0.2">
      <c r="C841" s="48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</row>
    <row r="842" spans="3:22" ht="12.75" x14ac:dyDescent="0.2">
      <c r="C842" s="48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</row>
    <row r="843" spans="3:22" ht="12.75" x14ac:dyDescent="0.2">
      <c r="C843" s="48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</row>
    <row r="844" spans="3:22" ht="12.75" x14ac:dyDescent="0.2">
      <c r="C844" s="48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</row>
    <row r="845" spans="3:22" ht="12.75" x14ac:dyDescent="0.2">
      <c r="C845" s="48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</row>
    <row r="846" spans="3:22" ht="12.75" x14ac:dyDescent="0.2">
      <c r="C846" s="48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</row>
    <row r="847" spans="3:22" ht="12.75" x14ac:dyDescent="0.2">
      <c r="C847" s="48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</row>
    <row r="848" spans="3:22" ht="12.75" x14ac:dyDescent="0.2">
      <c r="C848" s="48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</row>
    <row r="849" spans="3:22" ht="12.75" x14ac:dyDescent="0.2">
      <c r="C849" s="48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</row>
    <row r="850" spans="3:22" ht="12.75" x14ac:dyDescent="0.2">
      <c r="C850" s="48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</row>
    <row r="851" spans="3:22" ht="12.75" x14ac:dyDescent="0.2">
      <c r="C851" s="48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</row>
    <row r="852" spans="3:22" ht="12.75" x14ac:dyDescent="0.2">
      <c r="C852" s="48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</row>
    <row r="853" spans="3:22" ht="12.75" x14ac:dyDescent="0.2">
      <c r="C853" s="48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</row>
    <row r="854" spans="3:22" ht="12.75" x14ac:dyDescent="0.2">
      <c r="C854" s="48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</row>
    <row r="855" spans="3:22" ht="12.75" x14ac:dyDescent="0.2">
      <c r="C855" s="48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</row>
    <row r="856" spans="3:22" ht="12.75" x14ac:dyDescent="0.2">
      <c r="C856" s="48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</row>
    <row r="857" spans="3:22" ht="12.75" x14ac:dyDescent="0.2">
      <c r="C857" s="48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</row>
    <row r="858" spans="3:22" ht="12.75" x14ac:dyDescent="0.2">
      <c r="C858" s="48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</row>
    <row r="859" spans="3:22" ht="12.75" x14ac:dyDescent="0.2">
      <c r="C859" s="48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</row>
    <row r="860" spans="3:22" ht="12.75" x14ac:dyDescent="0.2">
      <c r="C860" s="48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</row>
    <row r="861" spans="3:22" ht="12.75" x14ac:dyDescent="0.2">
      <c r="C861" s="48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</row>
    <row r="862" spans="3:22" ht="12.75" x14ac:dyDescent="0.2">
      <c r="C862" s="48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</row>
    <row r="863" spans="3:22" ht="12.75" x14ac:dyDescent="0.2">
      <c r="C863" s="48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</row>
    <row r="864" spans="3:22" ht="12.75" x14ac:dyDescent="0.2">
      <c r="C864" s="48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</row>
    <row r="865" spans="3:22" ht="12.75" x14ac:dyDescent="0.2">
      <c r="C865" s="48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</row>
    <row r="866" spans="3:22" ht="12.75" x14ac:dyDescent="0.2">
      <c r="C866" s="48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</row>
    <row r="867" spans="3:22" ht="12.75" x14ac:dyDescent="0.2">
      <c r="C867" s="48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</row>
    <row r="868" spans="3:22" ht="12.75" x14ac:dyDescent="0.2">
      <c r="C868" s="48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</row>
    <row r="869" spans="3:22" ht="12.75" x14ac:dyDescent="0.2">
      <c r="C869" s="48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</row>
    <row r="870" spans="3:22" ht="12.75" x14ac:dyDescent="0.2">
      <c r="C870" s="48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</row>
    <row r="871" spans="3:22" ht="12.75" x14ac:dyDescent="0.2">
      <c r="C871" s="48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</row>
    <row r="872" spans="3:22" ht="12.75" x14ac:dyDescent="0.2">
      <c r="C872" s="48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</row>
    <row r="873" spans="3:22" ht="12.75" x14ac:dyDescent="0.2">
      <c r="C873" s="48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</row>
    <row r="874" spans="3:22" ht="12.75" x14ac:dyDescent="0.2">
      <c r="C874" s="48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</row>
    <row r="875" spans="3:22" ht="12.75" x14ac:dyDescent="0.2">
      <c r="C875" s="48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</row>
    <row r="876" spans="3:22" ht="12.75" x14ac:dyDescent="0.2">
      <c r="C876" s="48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</row>
    <row r="877" spans="3:22" ht="12.75" x14ac:dyDescent="0.2">
      <c r="C877" s="48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</row>
    <row r="878" spans="3:22" ht="12.75" x14ac:dyDescent="0.2">
      <c r="C878" s="48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</row>
    <row r="879" spans="3:22" ht="12.75" x14ac:dyDescent="0.2">
      <c r="C879" s="48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</row>
    <row r="880" spans="3:22" ht="12.75" x14ac:dyDescent="0.2">
      <c r="C880" s="48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</row>
    <row r="881" spans="3:22" ht="12.75" x14ac:dyDescent="0.2">
      <c r="C881" s="48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</row>
    <row r="882" spans="3:22" ht="12.75" x14ac:dyDescent="0.2">
      <c r="C882" s="48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</row>
    <row r="883" spans="3:22" ht="12.75" x14ac:dyDescent="0.2">
      <c r="C883" s="48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</row>
    <row r="884" spans="3:22" ht="12.75" x14ac:dyDescent="0.2">
      <c r="C884" s="48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</row>
    <row r="885" spans="3:22" ht="12.75" x14ac:dyDescent="0.2">
      <c r="C885" s="48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</row>
    <row r="886" spans="3:22" ht="12.75" x14ac:dyDescent="0.2">
      <c r="C886" s="48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</row>
    <row r="887" spans="3:22" ht="12.75" x14ac:dyDescent="0.2">
      <c r="C887" s="48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</row>
    <row r="888" spans="3:22" ht="12.75" x14ac:dyDescent="0.2">
      <c r="C888" s="48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</row>
    <row r="889" spans="3:22" ht="12.75" x14ac:dyDescent="0.2">
      <c r="C889" s="48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</row>
    <row r="890" spans="3:22" ht="12.75" x14ac:dyDescent="0.2">
      <c r="C890" s="48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</row>
    <row r="891" spans="3:22" ht="12.75" x14ac:dyDescent="0.2">
      <c r="C891" s="48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</row>
    <row r="892" spans="3:22" ht="12.75" x14ac:dyDescent="0.2">
      <c r="C892" s="48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</row>
    <row r="893" spans="3:22" ht="12.75" x14ac:dyDescent="0.2">
      <c r="C893" s="48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</row>
    <row r="894" spans="3:22" ht="12.75" x14ac:dyDescent="0.2">
      <c r="C894" s="48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</row>
    <row r="895" spans="3:22" ht="12.75" x14ac:dyDescent="0.2">
      <c r="C895" s="48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</row>
    <row r="896" spans="3:22" ht="12.75" x14ac:dyDescent="0.2">
      <c r="C896" s="48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</row>
    <row r="897" spans="3:22" ht="12.75" x14ac:dyDescent="0.2">
      <c r="C897" s="48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</row>
    <row r="898" spans="3:22" ht="12.75" x14ac:dyDescent="0.2">
      <c r="C898" s="48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</row>
    <row r="899" spans="3:22" ht="12.75" x14ac:dyDescent="0.2">
      <c r="C899" s="48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</row>
    <row r="900" spans="3:22" ht="12.75" x14ac:dyDescent="0.2">
      <c r="C900" s="48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</row>
    <row r="901" spans="3:22" ht="12.75" x14ac:dyDescent="0.2">
      <c r="C901" s="48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</row>
    <row r="902" spans="3:22" ht="12.75" x14ac:dyDescent="0.2">
      <c r="C902" s="48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</row>
    <row r="903" spans="3:22" ht="12.75" x14ac:dyDescent="0.2">
      <c r="C903" s="48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</row>
    <row r="904" spans="3:22" ht="12.75" x14ac:dyDescent="0.2">
      <c r="C904" s="48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</row>
    <row r="905" spans="3:22" ht="12.75" x14ac:dyDescent="0.2">
      <c r="C905" s="48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</row>
    <row r="906" spans="3:22" ht="12.75" x14ac:dyDescent="0.2">
      <c r="C906" s="48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</row>
    <row r="907" spans="3:22" ht="12.75" x14ac:dyDescent="0.2">
      <c r="C907" s="48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</row>
    <row r="908" spans="3:22" ht="12.75" x14ac:dyDescent="0.2">
      <c r="C908" s="48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</row>
    <row r="909" spans="3:22" ht="12.75" x14ac:dyDescent="0.2">
      <c r="C909" s="48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</row>
    <row r="910" spans="3:22" ht="12.75" x14ac:dyDescent="0.2">
      <c r="C910" s="48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</row>
    <row r="911" spans="3:22" ht="12.75" x14ac:dyDescent="0.2">
      <c r="C911" s="48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</row>
    <row r="912" spans="3:22" ht="12.75" x14ac:dyDescent="0.2">
      <c r="C912" s="48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</row>
    <row r="913" spans="3:22" ht="12.75" x14ac:dyDescent="0.2">
      <c r="C913" s="48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</row>
    <row r="914" spans="3:22" ht="12.75" x14ac:dyDescent="0.2">
      <c r="C914" s="48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</row>
    <row r="915" spans="3:22" ht="12.75" x14ac:dyDescent="0.2">
      <c r="C915" s="48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</row>
    <row r="916" spans="3:22" ht="12.75" x14ac:dyDescent="0.2">
      <c r="C916" s="48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</row>
    <row r="917" spans="3:22" ht="12.75" x14ac:dyDescent="0.2">
      <c r="C917" s="48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</row>
    <row r="918" spans="3:22" ht="12.75" x14ac:dyDescent="0.2">
      <c r="C918" s="48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</row>
    <row r="919" spans="3:22" ht="12.75" x14ac:dyDescent="0.2">
      <c r="C919" s="48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</row>
    <row r="920" spans="3:22" ht="12.75" x14ac:dyDescent="0.2">
      <c r="C920" s="48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</row>
    <row r="921" spans="3:22" ht="12.75" x14ac:dyDescent="0.2">
      <c r="C921" s="48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</row>
    <row r="922" spans="3:22" ht="12.75" x14ac:dyDescent="0.2">
      <c r="C922" s="48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</row>
    <row r="923" spans="3:22" ht="12.75" x14ac:dyDescent="0.2">
      <c r="C923" s="48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</row>
    <row r="924" spans="3:22" ht="12.75" x14ac:dyDescent="0.2">
      <c r="C924" s="48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</row>
    <row r="925" spans="3:22" ht="12.75" x14ac:dyDescent="0.2">
      <c r="C925" s="48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</row>
    <row r="926" spans="3:22" ht="12.75" x14ac:dyDescent="0.2">
      <c r="C926" s="48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</row>
    <row r="927" spans="3:22" ht="12.75" x14ac:dyDescent="0.2">
      <c r="C927" s="48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</row>
    <row r="928" spans="3:22" ht="12.75" x14ac:dyDescent="0.2">
      <c r="C928" s="48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</row>
    <row r="929" spans="3:22" ht="12.75" x14ac:dyDescent="0.2">
      <c r="C929" s="48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</row>
    <row r="930" spans="3:22" ht="12.75" x14ac:dyDescent="0.2">
      <c r="C930" s="48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</row>
    <row r="931" spans="3:22" ht="12.75" x14ac:dyDescent="0.2">
      <c r="C931" s="48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</row>
    <row r="932" spans="3:22" ht="12.75" x14ac:dyDescent="0.2">
      <c r="C932" s="48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</row>
    <row r="933" spans="3:22" ht="12.75" x14ac:dyDescent="0.2">
      <c r="C933" s="48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</row>
    <row r="934" spans="3:22" ht="12.75" x14ac:dyDescent="0.2">
      <c r="C934" s="48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</row>
    <row r="935" spans="3:22" ht="12.75" x14ac:dyDescent="0.2">
      <c r="C935" s="48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</row>
    <row r="936" spans="3:22" ht="12.75" x14ac:dyDescent="0.2">
      <c r="C936" s="48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</row>
    <row r="937" spans="3:22" ht="12.75" x14ac:dyDescent="0.2">
      <c r="C937" s="48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</row>
    <row r="938" spans="3:22" ht="12.75" x14ac:dyDescent="0.2">
      <c r="C938" s="48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</row>
    <row r="939" spans="3:22" ht="12.75" x14ac:dyDescent="0.2">
      <c r="C939" s="48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</row>
    <row r="940" spans="3:22" ht="12.75" x14ac:dyDescent="0.2">
      <c r="C940" s="48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</row>
    <row r="941" spans="3:22" ht="12.75" x14ac:dyDescent="0.2">
      <c r="C941" s="48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</row>
    <row r="942" spans="3:22" ht="12.75" x14ac:dyDescent="0.2">
      <c r="C942" s="48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</row>
    <row r="943" spans="3:22" ht="12.75" x14ac:dyDescent="0.2">
      <c r="C943" s="48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</row>
    <row r="944" spans="3:22" ht="12.75" x14ac:dyDescent="0.2">
      <c r="C944" s="48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</row>
    <row r="945" spans="3:22" ht="12.75" x14ac:dyDescent="0.2">
      <c r="C945" s="48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</row>
    <row r="946" spans="3:22" ht="12.75" x14ac:dyDescent="0.2">
      <c r="C946" s="48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</row>
    <row r="947" spans="3:22" ht="12.75" x14ac:dyDescent="0.2">
      <c r="C947" s="48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</row>
    <row r="948" spans="3:22" ht="12.75" x14ac:dyDescent="0.2">
      <c r="C948" s="48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</row>
    <row r="949" spans="3:22" ht="12.75" x14ac:dyDescent="0.2">
      <c r="C949" s="48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</row>
    <row r="950" spans="3:22" ht="12.75" x14ac:dyDescent="0.2">
      <c r="C950" s="48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</row>
    <row r="951" spans="3:22" ht="12.75" x14ac:dyDescent="0.2">
      <c r="C951" s="48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</row>
    <row r="952" spans="3:22" ht="12.75" x14ac:dyDescent="0.2">
      <c r="C952" s="48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</row>
    <row r="953" spans="3:22" ht="12.75" x14ac:dyDescent="0.2">
      <c r="C953" s="48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</row>
    <row r="954" spans="3:22" ht="12.75" x14ac:dyDescent="0.2">
      <c r="C954" s="48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</row>
    <row r="955" spans="3:22" ht="12.75" x14ac:dyDescent="0.2">
      <c r="C955" s="48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</row>
    <row r="956" spans="3:22" ht="12.75" x14ac:dyDescent="0.2">
      <c r="C956" s="48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</row>
    <row r="957" spans="3:22" ht="12.75" x14ac:dyDescent="0.2">
      <c r="C957" s="48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</row>
    <row r="958" spans="3:22" ht="12.75" x14ac:dyDescent="0.2">
      <c r="C958" s="48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</row>
    <row r="959" spans="3:22" ht="12.75" x14ac:dyDescent="0.2">
      <c r="C959" s="48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</row>
    <row r="960" spans="3:22" ht="12.75" x14ac:dyDescent="0.2">
      <c r="C960" s="48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</row>
    <row r="961" spans="3:22" ht="12.75" x14ac:dyDescent="0.2">
      <c r="C961" s="48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</row>
    <row r="962" spans="3:22" ht="12.75" x14ac:dyDescent="0.2">
      <c r="C962" s="48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</row>
    <row r="963" spans="3:22" ht="12.75" x14ac:dyDescent="0.2">
      <c r="C963" s="48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</row>
    <row r="964" spans="3:22" ht="12.75" x14ac:dyDescent="0.2">
      <c r="C964" s="48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</row>
    <row r="965" spans="3:22" ht="12.75" x14ac:dyDescent="0.2">
      <c r="C965" s="48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</row>
    <row r="966" spans="3:22" ht="12.75" x14ac:dyDescent="0.2">
      <c r="C966" s="48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</row>
    <row r="967" spans="3:22" ht="12.75" x14ac:dyDescent="0.2">
      <c r="C967" s="48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</row>
    <row r="968" spans="3:22" ht="12.75" x14ac:dyDescent="0.2">
      <c r="C968" s="48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</row>
    <row r="969" spans="3:22" ht="12.75" x14ac:dyDescent="0.2">
      <c r="C969" s="48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</row>
    <row r="970" spans="3:22" ht="12.75" x14ac:dyDescent="0.2">
      <c r="C970" s="48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</row>
    <row r="971" spans="3:22" ht="12.75" x14ac:dyDescent="0.2">
      <c r="C971" s="48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</row>
    <row r="972" spans="3:22" ht="12.75" x14ac:dyDescent="0.2">
      <c r="C972" s="48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</row>
    <row r="973" spans="3:22" ht="12.75" x14ac:dyDescent="0.2">
      <c r="C973" s="48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</row>
    <row r="974" spans="3:22" ht="12.75" x14ac:dyDescent="0.2">
      <c r="C974" s="48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</row>
    <row r="975" spans="3:22" ht="12.75" x14ac:dyDescent="0.2">
      <c r="C975" s="48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</row>
    <row r="976" spans="3:22" ht="12.75" x14ac:dyDescent="0.2">
      <c r="C976" s="48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</row>
    <row r="977" spans="3:22" ht="12.75" x14ac:dyDescent="0.2">
      <c r="C977" s="48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</row>
    <row r="978" spans="3:22" ht="12.75" x14ac:dyDescent="0.2">
      <c r="C978" s="48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</row>
    <row r="979" spans="3:22" ht="12.75" x14ac:dyDescent="0.2">
      <c r="C979" s="48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</row>
    <row r="980" spans="3:22" ht="12.75" x14ac:dyDescent="0.2">
      <c r="C980" s="48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</row>
    <row r="981" spans="3:22" ht="12.75" x14ac:dyDescent="0.2">
      <c r="C981" s="48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</row>
    <row r="982" spans="3:22" ht="12.75" x14ac:dyDescent="0.2">
      <c r="C982" s="48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</row>
    <row r="983" spans="3:22" ht="12.75" x14ac:dyDescent="0.2">
      <c r="C983" s="48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</row>
    <row r="984" spans="3:22" ht="12.75" x14ac:dyDescent="0.2">
      <c r="C984" s="48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</row>
    <row r="985" spans="3:22" ht="12.75" x14ac:dyDescent="0.2">
      <c r="C985" s="48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</row>
    <row r="986" spans="3:22" ht="12.75" x14ac:dyDescent="0.2">
      <c r="C986" s="48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</row>
    <row r="987" spans="3:22" ht="12.75" x14ac:dyDescent="0.2">
      <c r="C987" s="48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</row>
    <row r="988" spans="3:22" ht="12.75" x14ac:dyDescent="0.2">
      <c r="C988" s="48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</row>
    <row r="989" spans="3:22" ht="12.75" x14ac:dyDescent="0.2">
      <c r="C989" s="48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</row>
    <row r="990" spans="3:22" ht="15" customHeight="1" x14ac:dyDescent="0.2">
      <c r="C990" s="48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</row>
    <row r="991" spans="3:22" ht="15" customHeight="1" x14ac:dyDescent="0.2">
      <c r="C991" s="48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</row>
    <row r="992" spans="3:22" ht="15" customHeight="1" x14ac:dyDescent="0.2">
      <c r="C992" s="48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</row>
    <row r="993" spans="3:22" ht="15" customHeight="1" x14ac:dyDescent="0.2">
      <c r="C993" s="48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</row>
    <row r="994" spans="3:22" ht="15" customHeight="1" x14ac:dyDescent="0.2">
      <c r="C994" s="48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mec_rev_aut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Pinheiro de Melo</dc:creator>
  <cp:lastModifiedBy>Bruna Pinheiro de Melo</cp:lastModifiedBy>
  <dcterms:created xsi:type="dcterms:W3CDTF">2020-10-21T20:42:04Z</dcterms:created>
  <dcterms:modified xsi:type="dcterms:W3CDTF">2020-10-22T17:30:59Z</dcterms:modified>
</cp:coreProperties>
</file>