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P:\Parcerias\Rodoviária\1ARTEC\"/>
    </mc:Choice>
  </mc:AlternateContent>
  <bookViews>
    <workbookView xWindow="0" yWindow="0" windowWidth="28800" windowHeight="12000" activeTab="2"/>
  </bookViews>
  <sheets>
    <sheet name="SALÁRIOS - CEN1" sheetId="16" r:id="rId1"/>
    <sheet name="CONSUMOS - CEN1" sheetId="4" r:id="rId2"/>
    <sheet name="SALÁRIOS - CEN2" sheetId="18" r:id="rId3"/>
    <sheet name="CONSUMOS - CEN2" sheetId="19" r:id="rId4"/>
    <sheet name="ENCARGOS" sheetId="2" r:id="rId5"/>
    <sheet name="EQUIPAMENTOS" sheetId="3" r:id="rId6"/>
  </sheets>
  <definedNames>
    <definedName name="_xlnm._FilterDatabase" localSheetId="0" hidden="1">'SALÁRIOS - CEN1'!$A$6:$B$51</definedName>
    <definedName name="_xlnm._FilterDatabase" localSheetId="2" hidden="1">'SALÁRIOS - CEN2'!$A$6:$B$51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9" l="1"/>
  <c r="B8" i="19"/>
  <c r="B56" i="4"/>
  <c r="B71" i="19"/>
  <c r="C71" i="19" s="1"/>
  <c r="D71" i="19" s="1"/>
  <c r="E71" i="19" s="1"/>
  <c r="F71" i="19" s="1"/>
  <c r="G71" i="19" s="1"/>
  <c r="H71" i="19" s="1"/>
  <c r="I71" i="19" s="1"/>
  <c r="J71" i="19" s="1"/>
  <c r="K71" i="19" s="1"/>
  <c r="L71" i="19" s="1"/>
  <c r="M71" i="19" s="1"/>
  <c r="N71" i="19" s="1"/>
  <c r="O71" i="19" s="1"/>
  <c r="P71" i="19" s="1"/>
  <c r="Q71" i="19" s="1"/>
  <c r="R71" i="19" s="1"/>
  <c r="S71" i="19" s="1"/>
  <c r="T71" i="19" s="1"/>
  <c r="U71" i="19" s="1"/>
  <c r="V71" i="19" s="1"/>
  <c r="B70" i="19"/>
  <c r="B69" i="19"/>
  <c r="C69" i="19" s="1"/>
  <c r="D69" i="19" s="1"/>
  <c r="E69" i="19" s="1"/>
  <c r="F69" i="19" s="1"/>
  <c r="G69" i="19" s="1"/>
  <c r="H69" i="19" s="1"/>
  <c r="I69" i="19" s="1"/>
  <c r="J69" i="19" s="1"/>
  <c r="K69" i="19" s="1"/>
  <c r="L69" i="19" s="1"/>
  <c r="M69" i="19" s="1"/>
  <c r="N69" i="19" s="1"/>
  <c r="O69" i="19" s="1"/>
  <c r="P69" i="19" s="1"/>
  <c r="Q69" i="19" s="1"/>
  <c r="R69" i="19" s="1"/>
  <c r="S69" i="19" s="1"/>
  <c r="T69" i="19" s="1"/>
  <c r="U69" i="19" s="1"/>
  <c r="V69" i="19" s="1"/>
  <c r="B68" i="19"/>
  <c r="C68" i="19" s="1"/>
  <c r="D68" i="19" s="1"/>
  <c r="E68" i="19" s="1"/>
  <c r="F68" i="19" s="1"/>
  <c r="G68" i="19" s="1"/>
  <c r="H68" i="19" s="1"/>
  <c r="I68" i="19" s="1"/>
  <c r="J68" i="19" s="1"/>
  <c r="K68" i="19" s="1"/>
  <c r="L68" i="19" s="1"/>
  <c r="M68" i="19" s="1"/>
  <c r="N68" i="19" s="1"/>
  <c r="O68" i="19" s="1"/>
  <c r="P68" i="19" s="1"/>
  <c r="Q68" i="19" s="1"/>
  <c r="R68" i="19" s="1"/>
  <c r="S68" i="19" s="1"/>
  <c r="T68" i="19" s="1"/>
  <c r="U68" i="19" s="1"/>
  <c r="V68" i="19" s="1"/>
  <c r="B67" i="19"/>
  <c r="C67" i="19" s="1"/>
  <c r="D67" i="19" s="1"/>
  <c r="E67" i="19" s="1"/>
  <c r="F67" i="19" s="1"/>
  <c r="G67" i="19" s="1"/>
  <c r="H67" i="19" s="1"/>
  <c r="I67" i="19" s="1"/>
  <c r="J67" i="19" s="1"/>
  <c r="K67" i="19" s="1"/>
  <c r="L67" i="19" s="1"/>
  <c r="M67" i="19" s="1"/>
  <c r="N67" i="19" s="1"/>
  <c r="O67" i="19" s="1"/>
  <c r="P67" i="19" s="1"/>
  <c r="Q67" i="19" s="1"/>
  <c r="R67" i="19" s="1"/>
  <c r="S67" i="19" s="1"/>
  <c r="T67" i="19" s="1"/>
  <c r="U67" i="19" s="1"/>
  <c r="V67" i="19" s="1"/>
  <c r="B66" i="19"/>
  <c r="C66" i="19" s="1"/>
  <c r="D66" i="19" s="1"/>
  <c r="E66" i="19" s="1"/>
  <c r="F66" i="19" s="1"/>
  <c r="G66" i="19" s="1"/>
  <c r="H66" i="19" s="1"/>
  <c r="I66" i="19" s="1"/>
  <c r="J66" i="19" s="1"/>
  <c r="K66" i="19" s="1"/>
  <c r="L66" i="19" s="1"/>
  <c r="M66" i="19" s="1"/>
  <c r="N66" i="19" s="1"/>
  <c r="O66" i="19" s="1"/>
  <c r="P66" i="19" s="1"/>
  <c r="Q66" i="19" s="1"/>
  <c r="R66" i="19" s="1"/>
  <c r="S66" i="19" s="1"/>
  <c r="T66" i="19" s="1"/>
  <c r="U66" i="19" s="1"/>
  <c r="V66" i="19" s="1"/>
  <c r="B65" i="19"/>
  <c r="C65" i="19" s="1"/>
  <c r="D65" i="19" s="1"/>
  <c r="E65" i="19" s="1"/>
  <c r="F65" i="19" s="1"/>
  <c r="G65" i="19" s="1"/>
  <c r="H65" i="19" s="1"/>
  <c r="I65" i="19" s="1"/>
  <c r="J65" i="19" s="1"/>
  <c r="K65" i="19" s="1"/>
  <c r="L65" i="19" s="1"/>
  <c r="M65" i="19" s="1"/>
  <c r="N65" i="19" s="1"/>
  <c r="O65" i="19" s="1"/>
  <c r="P65" i="19" s="1"/>
  <c r="Q65" i="19" s="1"/>
  <c r="R65" i="19" s="1"/>
  <c r="S65" i="19" s="1"/>
  <c r="T65" i="19" s="1"/>
  <c r="U65" i="19" s="1"/>
  <c r="V65" i="19" s="1"/>
  <c r="B64" i="19"/>
  <c r="B62" i="19"/>
  <c r="C62" i="19" s="1"/>
  <c r="B59" i="19"/>
  <c r="C59" i="19" s="1"/>
  <c r="D59" i="19" s="1"/>
  <c r="E59" i="19" s="1"/>
  <c r="F59" i="19" s="1"/>
  <c r="G59" i="19" s="1"/>
  <c r="H59" i="19" s="1"/>
  <c r="I59" i="19" s="1"/>
  <c r="J59" i="19" s="1"/>
  <c r="K59" i="19" s="1"/>
  <c r="L59" i="19" s="1"/>
  <c r="M59" i="19" s="1"/>
  <c r="N59" i="19" s="1"/>
  <c r="O59" i="19" s="1"/>
  <c r="P59" i="19" s="1"/>
  <c r="Q59" i="19" s="1"/>
  <c r="R59" i="19" s="1"/>
  <c r="S59" i="19" s="1"/>
  <c r="T59" i="19" s="1"/>
  <c r="U59" i="19" s="1"/>
  <c r="V59" i="19" s="1"/>
  <c r="B58" i="19"/>
  <c r="C58" i="19" s="1"/>
  <c r="D58" i="19" s="1"/>
  <c r="E58" i="19" s="1"/>
  <c r="F58" i="19" s="1"/>
  <c r="G58" i="19" s="1"/>
  <c r="H58" i="19" s="1"/>
  <c r="I58" i="19" s="1"/>
  <c r="J58" i="19" s="1"/>
  <c r="K58" i="19" s="1"/>
  <c r="L58" i="19" s="1"/>
  <c r="M58" i="19" s="1"/>
  <c r="N58" i="19" s="1"/>
  <c r="O58" i="19" s="1"/>
  <c r="P58" i="19" s="1"/>
  <c r="Q58" i="19" s="1"/>
  <c r="R58" i="19" s="1"/>
  <c r="S58" i="19" s="1"/>
  <c r="T58" i="19" s="1"/>
  <c r="U58" i="19" s="1"/>
  <c r="V58" i="19" s="1"/>
  <c r="B57" i="19"/>
  <c r="C57" i="19" s="1"/>
  <c r="D57" i="19" s="1"/>
  <c r="E57" i="19" s="1"/>
  <c r="F57" i="19" s="1"/>
  <c r="G57" i="19" s="1"/>
  <c r="H57" i="19" s="1"/>
  <c r="I57" i="19" s="1"/>
  <c r="J57" i="19" s="1"/>
  <c r="K57" i="19" s="1"/>
  <c r="L57" i="19" s="1"/>
  <c r="M57" i="19" s="1"/>
  <c r="N57" i="19" s="1"/>
  <c r="O57" i="19" s="1"/>
  <c r="P57" i="19" s="1"/>
  <c r="Q57" i="19" s="1"/>
  <c r="R57" i="19" s="1"/>
  <c r="S57" i="19" s="1"/>
  <c r="T57" i="19" s="1"/>
  <c r="U57" i="19" s="1"/>
  <c r="V57" i="19" s="1"/>
  <c r="B56" i="19"/>
  <c r="G54" i="19"/>
  <c r="H54" i="19" s="1"/>
  <c r="I54" i="19" s="1"/>
  <c r="J54" i="19" s="1"/>
  <c r="K54" i="19" s="1"/>
  <c r="L54" i="19" s="1"/>
  <c r="M54" i="19" s="1"/>
  <c r="N54" i="19" s="1"/>
  <c r="O54" i="19" s="1"/>
  <c r="P54" i="19" s="1"/>
  <c r="Q54" i="19" s="1"/>
  <c r="R54" i="19" s="1"/>
  <c r="S54" i="19" s="1"/>
  <c r="T54" i="19" s="1"/>
  <c r="U54" i="19" s="1"/>
  <c r="V54" i="19" s="1"/>
  <c r="C54" i="19"/>
  <c r="D54" i="19" s="1"/>
  <c r="E54" i="19" s="1"/>
  <c r="F54" i="19" s="1"/>
  <c r="G53" i="19"/>
  <c r="H53" i="19" s="1"/>
  <c r="I53" i="19" s="1"/>
  <c r="J53" i="19" s="1"/>
  <c r="K53" i="19" s="1"/>
  <c r="L53" i="19" s="1"/>
  <c r="M53" i="19" s="1"/>
  <c r="N53" i="19" s="1"/>
  <c r="O53" i="19" s="1"/>
  <c r="P53" i="19" s="1"/>
  <c r="Q53" i="19" s="1"/>
  <c r="R53" i="19" s="1"/>
  <c r="S53" i="19" s="1"/>
  <c r="T53" i="19" s="1"/>
  <c r="U53" i="19" s="1"/>
  <c r="V53" i="19" s="1"/>
  <c r="C52" i="19"/>
  <c r="D52" i="19" s="1"/>
  <c r="E52" i="19" s="1"/>
  <c r="F52" i="19" s="1"/>
  <c r="G52" i="19" s="1"/>
  <c r="H52" i="19" s="1"/>
  <c r="I52" i="19" s="1"/>
  <c r="J52" i="19" s="1"/>
  <c r="K52" i="19" s="1"/>
  <c r="L52" i="19" s="1"/>
  <c r="M52" i="19" s="1"/>
  <c r="N52" i="19" s="1"/>
  <c r="O52" i="19" s="1"/>
  <c r="P52" i="19" s="1"/>
  <c r="Q52" i="19" s="1"/>
  <c r="R52" i="19" s="1"/>
  <c r="S52" i="19" s="1"/>
  <c r="T52" i="19" s="1"/>
  <c r="U52" i="19" s="1"/>
  <c r="V52" i="19" s="1"/>
  <c r="C51" i="19"/>
  <c r="D51" i="19" s="1"/>
  <c r="E51" i="19" s="1"/>
  <c r="F51" i="19" s="1"/>
  <c r="G51" i="19" s="1"/>
  <c r="H51" i="19" s="1"/>
  <c r="I51" i="19" s="1"/>
  <c r="J51" i="19" s="1"/>
  <c r="K51" i="19" s="1"/>
  <c r="L51" i="19" s="1"/>
  <c r="M51" i="19" s="1"/>
  <c r="N51" i="19" s="1"/>
  <c r="O51" i="19" s="1"/>
  <c r="P51" i="19" s="1"/>
  <c r="Q51" i="19" s="1"/>
  <c r="R51" i="19" s="1"/>
  <c r="S51" i="19" s="1"/>
  <c r="T51" i="19" s="1"/>
  <c r="U51" i="19" s="1"/>
  <c r="V51" i="19" s="1"/>
  <c r="C50" i="19"/>
  <c r="D50" i="19" s="1"/>
  <c r="E50" i="19" s="1"/>
  <c r="F50" i="19" s="1"/>
  <c r="G50" i="19" s="1"/>
  <c r="H50" i="19" s="1"/>
  <c r="I50" i="19" s="1"/>
  <c r="J50" i="19" s="1"/>
  <c r="K50" i="19" s="1"/>
  <c r="L50" i="19" s="1"/>
  <c r="M50" i="19" s="1"/>
  <c r="N50" i="19" s="1"/>
  <c r="O50" i="19" s="1"/>
  <c r="P50" i="19" s="1"/>
  <c r="Q50" i="19" s="1"/>
  <c r="R50" i="19" s="1"/>
  <c r="S50" i="19" s="1"/>
  <c r="T50" i="19" s="1"/>
  <c r="U50" i="19" s="1"/>
  <c r="V50" i="19" s="1"/>
  <c r="C49" i="19"/>
  <c r="D49" i="19" s="1"/>
  <c r="E49" i="19" s="1"/>
  <c r="F49" i="19" s="1"/>
  <c r="G49" i="19" s="1"/>
  <c r="H49" i="19" s="1"/>
  <c r="I49" i="19" s="1"/>
  <c r="J49" i="19" s="1"/>
  <c r="K49" i="19" s="1"/>
  <c r="L49" i="19" s="1"/>
  <c r="M49" i="19" s="1"/>
  <c r="N49" i="19" s="1"/>
  <c r="O49" i="19" s="1"/>
  <c r="P49" i="19" s="1"/>
  <c r="Q49" i="19" s="1"/>
  <c r="R49" i="19" s="1"/>
  <c r="S49" i="19" s="1"/>
  <c r="T49" i="19" s="1"/>
  <c r="U49" i="19" s="1"/>
  <c r="V49" i="19" s="1"/>
  <c r="C48" i="19"/>
  <c r="D48" i="19" s="1"/>
  <c r="E48" i="19" s="1"/>
  <c r="F48" i="19" s="1"/>
  <c r="G48" i="19" s="1"/>
  <c r="H48" i="19" s="1"/>
  <c r="I48" i="19" s="1"/>
  <c r="J48" i="19" s="1"/>
  <c r="K48" i="19" s="1"/>
  <c r="L48" i="19" s="1"/>
  <c r="M48" i="19" s="1"/>
  <c r="N48" i="19" s="1"/>
  <c r="O48" i="19" s="1"/>
  <c r="P48" i="19" s="1"/>
  <c r="Q48" i="19" s="1"/>
  <c r="R48" i="19" s="1"/>
  <c r="S48" i="19" s="1"/>
  <c r="T48" i="19" s="1"/>
  <c r="U48" i="19" s="1"/>
  <c r="V48" i="19" s="1"/>
  <c r="C47" i="19"/>
  <c r="D47" i="19" s="1"/>
  <c r="E47" i="19" s="1"/>
  <c r="F47" i="19" s="1"/>
  <c r="G47" i="19" s="1"/>
  <c r="H47" i="19" s="1"/>
  <c r="I47" i="19" s="1"/>
  <c r="J47" i="19" s="1"/>
  <c r="K47" i="19" s="1"/>
  <c r="L47" i="19" s="1"/>
  <c r="M47" i="19" s="1"/>
  <c r="N47" i="19" s="1"/>
  <c r="O47" i="19" s="1"/>
  <c r="P47" i="19" s="1"/>
  <c r="Q47" i="19" s="1"/>
  <c r="R47" i="19" s="1"/>
  <c r="S47" i="19" s="1"/>
  <c r="T47" i="19" s="1"/>
  <c r="U47" i="19" s="1"/>
  <c r="V47" i="19" s="1"/>
  <c r="C46" i="19"/>
  <c r="D46" i="19" s="1"/>
  <c r="E46" i="19" s="1"/>
  <c r="F46" i="19" s="1"/>
  <c r="G46" i="19" s="1"/>
  <c r="H46" i="19" s="1"/>
  <c r="I46" i="19" s="1"/>
  <c r="J46" i="19" s="1"/>
  <c r="K46" i="19" s="1"/>
  <c r="L46" i="19" s="1"/>
  <c r="M46" i="19" s="1"/>
  <c r="N46" i="19" s="1"/>
  <c r="O46" i="19" s="1"/>
  <c r="P46" i="19" s="1"/>
  <c r="Q46" i="19" s="1"/>
  <c r="R46" i="19" s="1"/>
  <c r="S46" i="19" s="1"/>
  <c r="T46" i="19" s="1"/>
  <c r="U46" i="19" s="1"/>
  <c r="V46" i="19" s="1"/>
  <c r="C45" i="19"/>
  <c r="D45" i="19" s="1"/>
  <c r="E45" i="19" s="1"/>
  <c r="F45" i="19" s="1"/>
  <c r="G45" i="19" s="1"/>
  <c r="H45" i="19" s="1"/>
  <c r="I45" i="19" s="1"/>
  <c r="J45" i="19" s="1"/>
  <c r="K45" i="19" s="1"/>
  <c r="L45" i="19" s="1"/>
  <c r="M45" i="19" s="1"/>
  <c r="N45" i="19" s="1"/>
  <c r="O45" i="19" s="1"/>
  <c r="P45" i="19" s="1"/>
  <c r="Q45" i="19" s="1"/>
  <c r="R45" i="19" s="1"/>
  <c r="S45" i="19" s="1"/>
  <c r="T45" i="19" s="1"/>
  <c r="U45" i="19" s="1"/>
  <c r="V45" i="19" s="1"/>
  <c r="C44" i="19"/>
  <c r="D44" i="19" s="1"/>
  <c r="E44" i="19" s="1"/>
  <c r="F44" i="19" s="1"/>
  <c r="G44" i="19" s="1"/>
  <c r="H44" i="19" s="1"/>
  <c r="I44" i="19" s="1"/>
  <c r="J44" i="19" s="1"/>
  <c r="K44" i="19" s="1"/>
  <c r="L44" i="19" s="1"/>
  <c r="M44" i="19" s="1"/>
  <c r="N44" i="19" s="1"/>
  <c r="O44" i="19" s="1"/>
  <c r="P44" i="19" s="1"/>
  <c r="Q44" i="19" s="1"/>
  <c r="R44" i="19" s="1"/>
  <c r="S44" i="19" s="1"/>
  <c r="T44" i="19" s="1"/>
  <c r="U44" i="19" s="1"/>
  <c r="V44" i="19" s="1"/>
  <c r="C43" i="19"/>
  <c r="D43" i="19" s="1"/>
  <c r="E43" i="19" s="1"/>
  <c r="F43" i="19" s="1"/>
  <c r="G43" i="19" s="1"/>
  <c r="H43" i="19" s="1"/>
  <c r="I43" i="19" s="1"/>
  <c r="J43" i="19" s="1"/>
  <c r="K43" i="19" s="1"/>
  <c r="L43" i="19" s="1"/>
  <c r="M43" i="19" s="1"/>
  <c r="N43" i="19" s="1"/>
  <c r="O43" i="19" s="1"/>
  <c r="P43" i="19" s="1"/>
  <c r="Q43" i="19" s="1"/>
  <c r="R43" i="19" s="1"/>
  <c r="S43" i="19" s="1"/>
  <c r="T43" i="19" s="1"/>
  <c r="U43" i="19" s="1"/>
  <c r="V43" i="19" s="1"/>
  <c r="C42" i="19"/>
  <c r="D42" i="19" s="1"/>
  <c r="E42" i="19" s="1"/>
  <c r="F42" i="19" s="1"/>
  <c r="G42" i="19" s="1"/>
  <c r="H42" i="19" s="1"/>
  <c r="I42" i="19" s="1"/>
  <c r="J42" i="19" s="1"/>
  <c r="K42" i="19" s="1"/>
  <c r="L42" i="19" s="1"/>
  <c r="M42" i="19" s="1"/>
  <c r="N42" i="19" s="1"/>
  <c r="O42" i="19" s="1"/>
  <c r="P42" i="19" s="1"/>
  <c r="Q42" i="19" s="1"/>
  <c r="R42" i="19" s="1"/>
  <c r="S42" i="19" s="1"/>
  <c r="T42" i="19" s="1"/>
  <c r="U42" i="19" s="1"/>
  <c r="V42" i="19" s="1"/>
  <c r="C41" i="19"/>
  <c r="D41" i="19" s="1"/>
  <c r="E41" i="19" s="1"/>
  <c r="F41" i="19" s="1"/>
  <c r="G41" i="19" s="1"/>
  <c r="H41" i="19" s="1"/>
  <c r="I41" i="19" s="1"/>
  <c r="J41" i="19" s="1"/>
  <c r="K41" i="19" s="1"/>
  <c r="L41" i="19" s="1"/>
  <c r="M41" i="19" s="1"/>
  <c r="N41" i="19" s="1"/>
  <c r="O41" i="19" s="1"/>
  <c r="P41" i="19" s="1"/>
  <c r="Q41" i="19" s="1"/>
  <c r="R41" i="19" s="1"/>
  <c r="S41" i="19" s="1"/>
  <c r="T41" i="19" s="1"/>
  <c r="U41" i="19" s="1"/>
  <c r="V41" i="19" s="1"/>
  <c r="C40" i="19"/>
  <c r="D40" i="19" s="1"/>
  <c r="E40" i="19" s="1"/>
  <c r="F40" i="19" s="1"/>
  <c r="G40" i="19" s="1"/>
  <c r="H40" i="19" s="1"/>
  <c r="I40" i="19" s="1"/>
  <c r="J40" i="19" s="1"/>
  <c r="K40" i="19" s="1"/>
  <c r="L40" i="19" s="1"/>
  <c r="M40" i="19" s="1"/>
  <c r="N40" i="19" s="1"/>
  <c r="O40" i="19" s="1"/>
  <c r="P40" i="19" s="1"/>
  <c r="Q40" i="19" s="1"/>
  <c r="R40" i="19" s="1"/>
  <c r="S40" i="19" s="1"/>
  <c r="T40" i="19" s="1"/>
  <c r="U40" i="19" s="1"/>
  <c r="V40" i="19" s="1"/>
  <c r="C39" i="19"/>
  <c r="D39" i="19" s="1"/>
  <c r="E39" i="19" s="1"/>
  <c r="F39" i="19" s="1"/>
  <c r="G39" i="19" s="1"/>
  <c r="H39" i="19" s="1"/>
  <c r="I39" i="19" s="1"/>
  <c r="J39" i="19" s="1"/>
  <c r="K39" i="19" s="1"/>
  <c r="L39" i="19" s="1"/>
  <c r="M39" i="19" s="1"/>
  <c r="N39" i="19" s="1"/>
  <c r="O39" i="19" s="1"/>
  <c r="P39" i="19" s="1"/>
  <c r="Q39" i="19" s="1"/>
  <c r="R39" i="19" s="1"/>
  <c r="S39" i="19" s="1"/>
  <c r="T39" i="19" s="1"/>
  <c r="U39" i="19" s="1"/>
  <c r="V39" i="19" s="1"/>
  <c r="C38" i="19"/>
  <c r="D38" i="19" s="1"/>
  <c r="E38" i="19" s="1"/>
  <c r="F38" i="19" s="1"/>
  <c r="G38" i="19" s="1"/>
  <c r="H38" i="19" s="1"/>
  <c r="I38" i="19" s="1"/>
  <c r="J38" i="19" s="1"/>
  <c r="K38" i="19" s="1"/>
  <c r="L38" i="19" s="1"/>
  <c r="M38" i="19" s="1"/>
  <c r="N38" i="19" s="1"/>
  <c r="O38" i="19" s="1"/>
  <c r="P38" i="19" s="1"/>
  <c r="Q38" i="19" s="1"/>
  <c r="R38" i="19" s="1"/>
  <c r="S38" i="19" s="1"/>
  <c r="T38" i="19" s="1"/>
  <c r="U38" i="19" s="1"/>
  <c r="V38" i="19" s="1"/>
  <c r="C37" i="19"/>
  <c r="D37" i="19" s="1"/>
  <c r="E37" i="19" s="1"/>
  <c r="F37" i="19" s="1"/>
  <c r="G37" i="19" s="1"/>
  <c r="H37" i="19" s="1"/>
  <c r="I37" i="19" s="1"/>
  <c r="J37" i="19" s="1"/>
  <c r="K37" i="19" s="1"/>
  <c r="L37" i="19" s="1"/>
  <c r="M37" i="19" s="1"/>
  <c r="N37" i="19" s="1"/>
  <c r="O37" i="19" s="1"/>
  <c r="P37" i="19" s="1"/>
  <c r="Q37" i="19" s="1"/>
  <c r="R37" i="19" s="1"/>
  <c r="S37" i="19" s="1"/>
  <c r="T37" i="19" s="1"/>
  <c r="U37" i="19" s="1"/>
  <c r="V37" i="19" s="1"/>
  <c r="C36" i="19"/>
  <c r="D36" i="19" s="1"/>
  <c r="E36" i="19" s="1"/>
  <c r="F36" i="19" s="1"/>
  <c r="G36" i="19" s="1"/>
  <c r="H36" i="19" s="1"/>
  <c r="I36" i="19" s="1"/>
  <c r="J36" i="19" s="1"/>
  <c r="K36" i="19" s="1"/>
  <c r="L36" i="19" s="1"/>
  <c r="M36" i="19" s="1"/>
  <c r="N36" i="19" s="1"/>
  <c r="O36" i="19" s="1"/>
  <c r="P36" i="19" s="1"/>
  <c r="Q36" i="19" s="1"/>
  <c r="R36" i="19" s="1"/>
  <c r="S36" i="19" s="1"/>
  <c r="T36" i="19" s="1"/>
  <c r="U36" i="19" s="1"/>
  <c r="V36" i="19" s="1"/>
  <c r="C35" i="19"/>
  <c r="D35" i="19" s="1"/>
  <c r="E35" i="19" s="1"/>
  <c r="F35" i="19" s="1"/>
  <c r="G35" i="19" s="1"/>
  <c r="H35" i="19" s="1"/>
  <c r="I35" i="19" s="1"/>
  <c r="J35" i="19" s="1"/>
  <c r="K35" i="19" s="1"/>
  <c r="L35" i="19" s="1"/>
  <c r="M35" i="19" s="1"/>
  <c r="N35" i="19" s="1"/>
  <c r="O35" i="19" s="1"/>
  <c r="P35" i="19" s="1"/>
  <c r="Q35" i="19" s="1"/>
  <c r="R35" i="19" s="1"/>
  <c r="S35" i="19" s="1"/>
  <c r="T35" i="19" s="1"/>
  <c r="U35" i="19" s="1"/>
  <c r="V35" i="19" s="1"/>
  <c r="C34" i="19"/>
  <c r="D34" i="19" s="1"/>
  <c r="E34" i="19" s="1"/>
  <c r="F34" i="19" s="1"/>
  <c r="G34" i="19" s="1"/>
  <c r="H34" i="19" s="1"/>
  <c r="I34" i="19" s="1"/>
  <c r="J34" i="19" s="1"/>
  <c r="K34" i="19" s="1"/>
  <c r="L34" i="19" s="1"/>
  <c r="M34" i="19" s="1"/>
  <c r="N34" i="19" s="1"/>
  <c r="O34" i="19" s="1"/>
  <c r="P34" i="19" s="1"/>
  <c r="Q34" i="19" s="1"/>
  <c r="R34" i="19" s="1"/>
  <c r="S34" i="19" s="1"/>
  <c r="T34" i="19" s="1"/>
  <c r="U34" i="19" s="1"/>
  <c r="V34" i="19" s="1"/>
  <c r="C33" i="19"/>
  <c r="D33" i="19" s="1"/>
  <c r="E33" i="19" s="1"/>
  <c r="F33" i="19" s="1"/>
  <c r="G33" i="19" s="1"/>
  <c r="H33" i="19" s="1"/>
  <c r="I33" i="19" s="1"/>
  <c r="J33" i="19" s="1"/>
  <c r="K33" i="19" s="1"/>
  <c r="L33" i="19" s="1"/>
  <c r="M33" i="19" s="1"/>
  <c r="N33" i="19" s="1"/>
  <c r="O33" i="19" s="1"/>
  <c r="P33" i="19" s="1"/>
  <c r="Q33" i="19" s="1"/>
  <c r="R33" i="19" s="1"/>
  <c r="S33" i="19" s="1"/>
  <c r="T33" i="19" s="1"/>
  <c r="U33" i="19" s="1"/>
  <c r="V33" i="19" s="1"/>
  <c r="B32" i="19"/>
  <c r="B31" i="19" s="1"/>
  <c r="C30" i="19"/>
  <c r="D30" i="19" s="1"/>
  <c r="E30" i="19" s="1"/>
  <c r="F30" i="19" s="1"/>
  <c r="G30" i="19" s="1"/>
  <c r="H30" i="19" s="1"/>
  <c r="I30" i="19" s="1"/>
  <c r="J30" i="19" s="1"/>
  <c r="K30" i="19" s="1"/>
  <c r="L30" i="19" s="1"/>
  <c r="M30" i="19" s="1"/>
  <c r="N30" i="19" s="1"/>
  <c r="O30" i="19" s="1"/>
  <c r="P30" i="19" s="1"/>
  <c r="Q30" i="19" s="1"/>
  <c r="R30" i="19" s="1"/>
  <c r="S30" i="19" s="1"/>
  <c r="T30" i="19" s="1"/>
  <c r="U30" i="19" s="1"/>
  <c r="V30" i="19" s="1"/>
  <c r="B29" i="19"/>
  <c r="B26" i="19" s="1"/>
  <c r="C28" i="19"/>
  <c r="D28" i="19" s="1"/>
  <c r="E28" i="19" s="1"/>
  <c r="F28" i="19" s="1"/>
  <c r="G28" i="19" s="1"/>
  <c r="H28" i="19" s="1"/>
  <c r="I28" i="19" s="1"/>
  <c r="J28" i="19" s="1"/>
  <c r="K28" i="19" s="1"/>
  <c r="L28" i="19" s="1"/>
  <c r="M28" i="19" s="1"/>
  <c r="N28" i="19" s="1"/>
  <c r="O28" i="19" s="1"/>
  <c r="P28" i="19" s="1"/>
  <c r="Q28" i="19" s="1"/>
  <c r="R28" i="19" s="1"/>
  <c r="S28" i="19" s="1"/>
  <c r="T28" i="19" s="1"/>
  <c r="U28" i="19" s="1"/>
  <c r="V28" i="19" s="1"/>
  <c r="C27" i="19"/>
  <c r="C25" i="19"/>
  <c r="C24" i="19"/>
  <c r="D24" i="19" s="1"/>
  <c r="E24" i="19" s="1"/>
  <c r="F24" i="19" s="1"/>
  <c r="H23" i="19"/>
  <c r="K23" i="19" s="1"/>
  <c r="N23" i="19" s="1"/>
  <c r="Q23" i="19" s="1"/>
  <c r="T23" i="19" s="1"/>
  <c r="F23" i="19"/>
  <c r="I23" i="19" s="1"/>
  <c r="L23" i="19" s="1"/>
  <c r="O23" i="19" s="1"/>
  <c r="R23" i="19" s="1"/>
  <c r="U23" i="19" s="1"/>
  <c r="B23" i="19"/>
  <c r="D23" i="19" s="1"/>
  <c r="G23" i="19" s="1"/>
  <c r="J23" i="19" s="1"/>
  <c r="M23" i="19" s="1"/>
  <c r="P23" i="19" s="1"/>
  <c r="S23" i="19" s="1"/>
  <c r="V23" i="19" s="1"/>
  <c r="H22" i="19"/>
  <c r="K22" i="19" s="1"/>
  <c r="F22" i="19"/>
  <c r="I22" i="19" s="1"/>
  <c r="L22" i="19" s="1"/>
  <c r="B22" i="19"/>
  <c r="C20" i="19"/>
  <c r="D20" i="19" s="1"/>
  <c r="E20" i="19" s="1"/>
  <c r="F20" i="19" s="1"/>
  <c r="G20" i="19" s="1"/>
  <c r="H20" i="19" s="1"/>
  <c r="I20" i="19" s="1"/>
  <c r="J20" i="19" s="1"/>
  <c r="K20" i="19" s="1"/>
  <c r="L20" i="19" s="1"/>
  <c r="M20" i="19" s="1"/>
  <c r="N20" i="19" s="1"/>
  <c r="O20" i="19" s="1"/>
  <c r="P20" i="19" s="1"/>
  <c r="Q20" i="19" s="1"/>
  <c r="R20" i="19" s="1"/>
  <c r="S20" i="19" s="1"/>
  <c r="T20" i="19" s="1"/>
  <c r="U20" i="19" s="1"/>
  <c r="V20" i="19" s="1"/>
  <c r="C19" i="19"/>
  <c r="D19" i="19" s="1"/>
  <c r="E19" i="19" s="1"/>
  <c r="F19" i="19" s="1"/>
  <c r="G19" i="19" s="1"/>
  <c r="H19" i="19" s="1"/>
  <c r="I19" i="19" s="1"/>
  <c r="J19" i="19" s="1"/>
  <c r="K19" i="19" s="1"/>
  <c r="L19" i="19" s="1"/>
  <c r="M19" i="19" s="1"/>
  <c r="N19" i="19" s="1"/>
  <c r="O19" i="19" s="1"/>
  <c r="P19" i="19" s="1"/>
  <c r="Q19" i="19" s="1"/>
  <c r="R19" i="19" s="1"/>
  <c r="S19" i="19" s="1"/>
  <c r="T19" i="19" s="1"/>
  <c r="U19" i="19" s="1"/>
  <c r="V19" i="19" s="1"/>
  <c r="C18" i="19"/>
  <c r="D18" i="19" s="1"/>
  <c r="B17" i="19"/>
  <c r="B16" i="19"/>
  <c r="C16" i="19" s="1"/>
  <c r="D16" i="19" s="1"/>
  <c r="E16" i="19" s="1"/>
  <c r="F16" i="19" s="1"/>
  <c r="G16" i="19" s="1"/>
  <c r="H16" i="19" s="1"/>
  <c r="I16" i="19" s="1"/>
  <c r="J16" i="19" s="1"/>
  <c r="K16" i="19" s="1"/>
  <c r="L16" i="19" s="1"/>
  <c r="M16" i="19" s="1"/>
  <c r="N16" i="19" s="1"/>
  <c r="O16" i="19" s="1"/>
  <c r="P16" i="19" s="1"/>
  <c r="Q16" i="19" s="1"/>
  <c r="R16" i="19" s="1"/>
  <c r="S16" i="19" s="1"/>
  <c r="T16" i="19" s="1"/>
  <c r="U16" i="19" s="1"/>
  <c r="V16" i="19" s="1"/>
  <c r="B15" i="19"/>
  <c r="C15" i="19" s="1"/>
  <c r="D15" i="19" s="1"/>
  <c r="E15" i="19" s="1"/>
  <c r="F15" i="19" s="1"/>
  <c r="G15" i="19" s="1"/>
  <c r="H15" i="19" s="1"/>
  <c r="I15" i="19" s="1"/>
  <c r="J15" i="19" s="1"/>
  <c r="K15" i="19" s="1"/>
  <c r="L15" i="19" s="1"/>
  <c r="M15" i="19" s="1"/>
  <c r="N15" i="19" s="1"/>
  <c r="O15" i="19" s="1"/>
  <c r="P15" i="19" s="1"/>
  <c r="Q15" i="19" s="1"/>
  <c r="R15" i="19" s="1"/>
  <c r="S15" i="19" s="1"/>
  <c r="T15" i="19" s="1"/>
  <c r="U15" i="19" s="1"/>
  <c r="V15" i="19" s="1"/>
  <c r="C14" i="19"/>
  <c r="D14" i="19" s="1"/>
  <c r="E14" i="19" s="1"/>
  <c r="F14" i="19" s="1"/>
  <c r="G14" i="19" s="1"/>
  <c r="H14" i="19" s="1"/>
  <c r="I14" i="19" s="1"/>
  <c r="J14" i="19" s="1"/>
  <c r="K14" i="19" s="1"/>
  <c r="L14" i="19" s="1"/>
  <c r="M14" i="19" s="1"/>
  <c r="N14" i="19" s="1"/>
  <c r="O14" i="19" s="1"/>
  <c r="P14" i="19" s="1"/>
  <c r="Q14" i="19" s="1"/>
  <c r="R14" i="19" s="1"/>
  <c r="S14" i="19" s="1"/>
  <c r="T14" i="19" s="1"/>
  <c r="U14" i="19" s="1"/>
  <c r="V14" i="19" s="1"/>
  <c r="C13" i="19"/>
  <c r="D13" i="19" s="1"/>
  <c r="E13" i="19" s="1"/>
  <c r="F13" i="19" s="1"/>
  <c r="G13" i="19" s="1"/>
  <c r="H13" i="19" s="1"/>
  <c r="I13" i="19" s="1"/>
  <c r="J13" i="19" s="1"/>
  <c r="K13" i="19" s="1"/>
  <c r="L13" i="19" s="1"/>
  <c r="M13" i="19" s="1"/>
  <c r="N13" i="19" s="1"/>
  <c r="O13" i="19" s="1"/>
  <c r="P13" i="19" s="1"/>
  <c r="Q13" i="19" s="1"/>
  <c r="R13" i="19" s="1"/>
  <c r="S13" i="19" s="1"/>
  <c r="T13" i="19" s="1"/>
  <c r="U13" i="19" s="1"/>
  <c r="V13" i="19" s="1"/>
  <c r="C12" i="19"/>
  <c r="D12" i="19" s="1"/>
  <c r="E12" i="19" s="1"/>
  <c r="F12" i="19" s="1"/>
  <c r="G12" i="19" s="1"/>
  <c r="H12" i="19" s="1"/>
  <c r="I12" i="19" s="1"/>
  <c r="J12" i="19" s="1"/>
  <c r="K12" i="19" s="1"/>
  <c r="L12" i="19" s="1"/>
  <c r="M12" i="19" s="1"/>
  <c r="N12" i="19" s="1"/>
  <c r="O12" i="19" s="1"/>
  <c r="P12" i="19" s="1"/>
  <c r="Q12" i="19" s="1"/>
  <c r="R12" i="19" s="1"/>
  <c r="S12" i="19" s="1"/>
  <c r="T12" i="19" s="1"/>
  <c r="U12" i="19" s="1"/>
  <c r="V12" i="19" s="1"/>
  <c r="B11" i="19"/>
  <c r="C11" i="19" s="1"/>
  <c r="D11" i="19" s="1"/>
  <c r="E11" i="19" s="1"/>
  <c r="F11" i="19" s="1"/>
  <c r="G11" i="19" s="1"/>
  <c r="H11" i="19" s="1"/>
  <c r="I11" i="19" s="1"/>
  <c r="J11" i="19" s="1"/>
  <c r="K11" i="19" s="1"/>
  <c r="L11" i="19" s="1"/>
  <c r="M11" i="19" s="1"/>
  <c r="N11" i="19" s="1"/>
  <c r="O11" i="19" s="1"/>
  <c r="P11" i="19" s="1"/>
  <c r="Q11" i="19" s="1"/>
  <c r="R11" i="19" s="1"/>
  <c r="S11" i="19" s="1"/>
  <c r="T11" i="19" s="1"/>
  <c r="U11" i="19" s="1"/>
  <c r="V11" i="19" s="1"/>
  <c r="B10" i="19"/>
  <c r="B9" i="19"/>
  <c r="C9" i="19" s="1"/>
  <c r="D9" i="19" s="1"/>
  <c r="E9" i="19" s="1"/>
  <c r="F9" i="19" s="1"/>
  <c r="G9" i="19" s="1"/>
  <c r="H9" i="19" s="1"/>
  <c r="I9" i="19" s="1"/>
  <c r="J9" i="19" s="1"/>
  <c r="K9" i="19" s="1"/>
  <c r="L9" i="19" s="1"/>
  <c r="M9" i="19" s="1"/>
  <c r="N9" i="19" s="1"/>
  <c r="O9" i="19" s="1"/>
  <c r="P9" i="19" s="1"/>
  <c r="Q9" i="19" s="1"/>
  <c r="R9" i="19" s="1"/>
  <c r="S9" i="19" s="1"/>
  <c r="T9" i="19" s="1"/>
  <c r="U9" i="19" s="1"/>
  <c r="V9" i="19" s="1"/>
  <c r="S7" i="19"/>
  <c r="Q7" i="19"/>
  <c r="O7" i="19"/>
  <c r="K7" i="19"/>
  <c r="I7" i="19"/>
  <c r="G7" i="19"/>
  <c r="C7" i="19"/>
  <c r="D51" i="18"/>
  <c r="B60" i="19" s="1"/>
  <c r="C60" i="19" s="1"/>
  <c r="D60" i="19" s="1"/>
  <c r="E60" i="19" s="1"/>
  <c r="F60" i="19" s="1"/>
  <c r="G60" i="19" s="1"/>
  <c r="H60" i="19" s="1"/>
  <c r="I60" i="19" s="1"/>
  <c r="J60" i="19" s="1"/>
  <c r="K60" i="19" s="1"/>
  <c r="L60" i="19" s="1"/>
  <c r="M60" i="19" s="1"/>
  <c r="N60" i="19" s="1"/>
  <c r="O60" i="19" s="1"/>
  <c r="P60" i="19" s="1"/>
  <c r="Q60" i="19" s="1"/>
  <c r="R60" i="19" s="1"/>
  <c r="S60" i="19" s="1"/>
  <c r="T60" i="19" s="1"/>
  <c r="U60" i="19" s="1"/>
  <c r="V60" i="19" s="1"/>
  <c r="G50" i="18"/>
  <c r="I50" i="18" s="1"/>
  <c r="G49" i="18"/>
  <c r="I49" i="18" s="1"/>
  <c r="G48" i="18"/>
  <c r="I48" i="18" s="1"/>
  <c r="G47" i="18"/>
  <c r="I47" i="18" s="1"/>
  <c r="G46" i="18"/>
  <c r="I46" i="18" s="1"/>
  <c r="G45" i="18"/>
  <c r="I45" i="18" s="1"/>
  <c r="G44" i="18"/>
  <c r="I44" i="18" s="1"/>
  <c r="G43" i="18"/>
  <c r="I43" i="18" s="1"/>
  <c r="G42" i="18"/>
  <c r="I42" i="18" s="1"/>
  <c r="G41" i="18"/>
  <c r="I41" i="18" s="1"/>
  <c r="G40" i="18"/>
  <c r="I40" i="18" s="1"/>
  <c r="G39" i="18"/>
  <c r="I39" i="18" s="1"/>
  <c r="G38" i="18"/>
  <c r="I38" i="18" s="1"/>
  <c r="G37" i="18"/>
  <c r="I37" i="18" s="1"/>
  <c r="G36" i="18"/>
  <c r="I36" i="18" s="1"/>
  <c r="G35" i="18"/>
  <c r="I35" i="18" s="1"/>
  <c r="G34" i="18"/>
  <c r="I34" i="18" s="1"/>
  <c r="G33" i="18"/>
  <c r="I33" i="18" s="1"/>
  <c r="G32" i="18"/>
  <c r="I32" i="18" s="1"/>
  <c r="G31" i="18"/>
  <c r="I31" i="18" s="1"/>
  <c r="G30" i="18"/>
  <c r="I30" i="18" s="1"/>
  <c r="G29" i="18"/>
  <c r="I29" i="18" s="1"/>
  <c r="G28" i="18"/>
  <c r="I28" i="18" s="1"/>
  <c r="G27" i="18"/>
  <c r="I27" i="18" s="1"/>
  <c r="G26" i="18"/>
  <c r="I26" i="18" s="1"/>
  <c r="G25" i="18"/>
  <c r="I25" i="18" s="1"/>
  <c r="G24" i="18"/>
  <c r="I24" i="18" s="1"/>
  <c r="G23" i="18"/>
  <c r="I23" i="18" s="1"/>
  <c r="G22" i="18"/>
  <c r="I22" i="18" s="1"/>
  <c r="G21" i="18"/>
  <c r="I21" i="18" s="1"/>
  <c r="G20" i="18"/>
  <c r="I20" i="18" s="1"/>
  <c r="G19" i="18"/>
  <c r="I19" i="18" s="1"/>
  <c r="G18" i="18"/>
  <c r="I18" i="18" s="1"/>
  <c r="G17" i="18"/>
  <c r="I17" i="18" s="1"/>
  <c r="G16" i="18"/>
  <c r="I16" i="18" s="1"/>
  <c r="G15" i="18"/>
  <c r="I15" i="18" s="1"/>
  <c r="G14" i="18"/>
  <c r="I14" i="18" s="1"/>
  <c r="G13" i="18"/>
  <c r="I13" i="18" s="1"/>
  <c r="G12" i="18"/>
  <c r="I12" i="18" s="1"/>
  <c r="G11" i="18"/>
  <c r="I11" i="18" s="1"/>
  <c r="G10" i="18"/>
  <c r="I10" i="18" s="1"/>
  <c r="G9" i="18"/>
  <c r="I9" i="18" s="1"/>
  <c r="G8" i="18"/>
  <c r="I8" i="18" s="1"/>
  <c r="G7" i="18"/>
  <c r="I7" i="18" s="1"/>
  <c r="B70" i="4"/>
  <c r="B65" i="4"/>
  <c r="B64" i="4"/>
  <c r="B32" i="4"/>
  <c r="B8" i="4"/>
  <c r="B7" i="4"/>
  <c r="T10" i="19" l="1"/>
  <c r="B61" i="19"/>
  <c r="C32" i="19"/>
  <c r="C17" i="19"/>
  <c r="D10" i="19"/>
  <c r="F10" i="19"/>
  <c r="L10" i="19"/>
  <c r="N10" i="19"/>
  <c r="J8" i="19"/>
  <c r="R8" i="19"/>
  <c r="J7" i="19"/>
  <c r="R7" i="19"/>
  <c r="C8" i="19"/>
  <c r="K8" i="19"/>
  <c r="S8" i="19"/>
  <c r="E10" i="19"/>
  <c r="M10" i="19"/>
  <c r="U10" i="19"/>
  <c r="O22" i="19"/>
  <c r="B6" i="19"/>
  <c r="D8" i="19"/>
  <c r="L8" i="19"/>
  <c r="T8" i="19"/>
  <c r="V10" i="19"/>
  <c r="C21" i="19"/>
  <c r="D25" i="19"/>
  <c r="E25" i="19" s="1"/>
  <c r="D7" i="19"/>
  <c r="L7" i="19"/>
  <c r="T7" i="19"/>
  <c r="E8" i="19"/>
  <c r="M8" i="19"/>
  <c r="U8" i="19"/>
  <c r="G10" i="19"/>
  <c r="O10" i="19"/>
  <c r="E7" i="19"/>
  <c r="M7" i="19"/>
  <c r="U7" i="19"/>
  <c r="F8" i="19"/>
  <c r="N8" i="19"/>
  <c r="V8" i="19"/>
  <c r="H10" i="19"/>
  <c r="P10" i="19"/>
  <c r="F7" i="19"/>
  <c r="N7" i="19"/>
  <c r="V7" i="19"/>
  <c r="G8" i="19"/>
  <c r="O8" i="19"/>
  <c r="I10" i="19"/>
  <c r="Q10" i="19"/>
  <c r="D17" i="19"/>
  <c r="E18" i="19"/>
  <c r="D22" i="19"/>
  <c r="B21" i="19"/>
  <c r="H8" i="19"/>
  <c r="P8" i="19"/>
  <c r="J10" i="19"/>
  <c r="R10" i="19"/>
  <c r="G24" i="19"/>
  <c r="H24" i="19" s="1"/>
  <c r="I24" i="19" s="1"/>
  <c r="J24" i="19" s="1"/>
  <c r="K24" i="19" s="1"/>
  <c r="L24" i="19" s="1"/>
  <c r="M24" i="19" s="1"/>
  <c r="N24" i="19" s="1"/>
  <c r="O24" i="19" s="1"/>
  <c r="P24" i="19" s="1"/>
  <c r="Q24" i="19" s="1"/>
  <c r="R24" i="19" s="1"/>
  <c r="S24" i="19" s="1"/>
  <c r="T24" i="19" s="1"/>
  <c r="U24" i="19" s="1"/>
  <c r="V24" i="19" s="1"/>
  <c r="H7" i="19"/>
  <c r="P7" i="19"/>
  <c r="I8" i="19"/>
  <c r="Q8" i="19"/>
  <c r="C10" i="19"/>
  <c r="K10" i="19"/>
  <c r="S10" i="19"/>
  <c r="N22" i="19"/>
  <c r="C29" i="19"/>
  <c r="D29" i="19" s="1"/>
  <c r="E29" i="19" s="1"/>
  <c r="F29" i="19" s="1"/>
  <c r="G29" i="19" s="1"/>
  <c r="H29" i="19" s="1"/>
  <c r="I29" i="19" s="1"/>
  <c r="J29" i="19" s="1"/>
  <c r="K29" i="19" s="1"/>
  <c r="L29" i="19" s="1"/>
  <c r="M29" i="19" s="1"/>
  <c r="N29" i="19" s="1"/>
  <c r="O29" i="19" s="1"/>
  <c r="P29" i="19" s="1"/>
  <c r="Q29" i="19" s="1"/>
  <c r="R29" i="19" s="1"/>
  <c r="S29" i="19" s="1"/>
  <c r="T29" i="19" s="1"/>
  <c r="U29" i="19" s="1"/>
  <c r="V29" i="19" s="1"/>
  <c r="D27" i="19"/>
  <c r="C56" i="19"/>
  <c r="B55" i="19"/>
  <c r="D62" i="19"/>
  <c r="C61" i="19"/>
  <c r="C64" i="19"/>
  <c r="B63" i="19"/>
  <c r="B71" i="4"/>
  <c r="B58" i="4"/>
  <c r="B16" i="4"/>
  <c r="B15" i="4"/>
  <c r="B13" i="4"/>
  <c r="B12" i="4"/>
  <c r="M6" i="19" l="1"/>
  <c r="V6" i="19"/>
  <c r="L6" i="19"/>
  <c r="F6" i="19"/>
  <c r="D6" i="19"/>
  <c r="G6" i="19"/>
  <c r="I6" i="19"/>
  <c r="K6" i="19"/>
  <c r="C6" i="19"/>
  <c r="O6" i="19"/>
  <c r="E6" i="19"/>
  <c r="Q6" i="19"/>
  <c r="J6" i="19"/>
  <c r="D32" i="19"/>
  <c r="C31" i="19"/>
  <c r="S6" i="19"/>
  <c r="G22" i="19"/>
  <c r="D21" i="19"/>
  <c r="E27" i="19"/>
  <c r="D26" i="19"/>
  <c r="E17" i="19"/>
  <c r="F18" i="19"/>
  <c r="R22" i="19"/>
  <c r="D64" i="19"/>
  <c r="C63" i="19"/>
  <c r="T6" i="19"/>
  <c r="R6" i="19"/>
  <c r="P6" i="19"/>
  <c r="E62" i="19"/>
  <c r="D61" i="19"/>
  <c r="Q22" i="19"/>
  <c r="H6" i="19"/>
  <c r="C26" i="19"/>
  <c r="N6" i="19"/>
  <c r="D56" i="19"/>
  <c r="C55" i="19"/>
  <c r="U6" i="19"/>
  <c r="F25" i="19"/>
  <c r="E21" i="19"/>
  <c r="B72" i="19"/>
  <c r="B14" i="4"/>
  <c r="B57" i="4"/>
  <c r="C72" i="19" l="1"/>
  <c r="D31" i="19"/>
  <c r="E32" i="19"/>
  <c r="E56" i="19"/>
  <c r="D55" i="19"/>
  <c r="E26" i="19"/>
  <c r="F27" i="19"/>
  <c r="F62" i="19"/>
  <c r="E61" i="19"/>
  <c r="U22" i="19"/>
  <c r="J22" i="19"/>
  <c r="G18" i="19"/>
  <c r="F17" i="19"/>
  <c r="G25" i="19"/>
  <c r="H25" i="19" s="1"/>
  <c r="F21" i="19"/>
  <c r="E64" i="19"/>
  <c r="D63" i="19"/>
  <c r="T22" i="19"/>
  <c r="Z159" i="3"/>
  <c r="Z158" i="3" s="1"/>
  <c r="Y159" i="3"/>
  <c r="Y158" i="3" s="1"/>
  <c r="X159" i="3"/>
  <c r="X158" i="3" s="1"/>
  <c r="W159" i="3"/>
  <c r="W158" i="3" s="1"/>
  <c r="U159" i="3"/>
  <c r="U158" i="3" s="1"/>
  <c r="T159" i="3"/>
  <c r="T158" i="3" s="1"/>
  <c r="S159" i="3"/>
  <c r="R159" i="3"/>
  <c r="R158" i="3" s="1"/>
  <c r="Q159" i="3"/>
  <c r="Q158" i="3" s="1"/>
  <c r="P159" i="3"/>
  <c r="P158" i="3" s="1"/>
  <c r="O159" i="3"/>
  <c r="O158" i="3" s="1"/>
  <c r="N159" i="3"/>
  <c r="N158" i="3" s="1"/>
  <c r="M159" i="3"/>
  <c r="M158" i="3" s="1"/>
  <c r="L159" i="3"/>
  <c r="L158" i="3" s="1"/>
  <c r="K159" i="3"/>
  <c r="K158" i="3" s="1"/>
  <c r="J159" i="3"/>
  <c r="J158" i="3" s="1"/>
  <c r="I159" i="3"/>
  <c r="I158" i="3" s="1"/>
  <c r="H159" i="3"/>
  <c r="H158" i="3" s="1"/>
  <c r="G159" i="3"/>
  <c r="G158" i="3" s="1"/>
  <c r="S158" i="3"/>
  <c r="Z114" i="3"/>
  <c r="Z113" i="3" s="1"/>
  <c r="Y114" i="3"/>
  <c r="Y113" i="3" s="1"/>
  <c r="X114" i="3"/>
  <c r="W114" i="3"/>
  <c r="U114" i="3"/>
  <c r="U113" i="3" s="1"/>
  <c r="T114" i="3"/>
  <c r="T113" i="3" s="1"/>
  <c r="S114" i="3"/>
  <c r="S113" i="3" s="1"/>
  <c r="R114" i="3"/>
  <c r="R113" i="3" s="1"/>
  <c r="Q114" i="3"/>
  <c r="Q113" i="3" s="1"/>
  <c r="P114" i="3"/>
  <c r="P113" i="3" s="1"/>
  <c r="O114" i="3"/>
  <c r="N114" i="3"/>
  <c r="N113" i="3" s="1"/>
  <c r="M114" i="3"/>
  <c r="M113" i="3" s="1"/>
  <c r="L114" i="3"/>
  <c r="L113" i="3" s="1"/>
  <c r="K114" i="3"/>
  <c r="K113" i="3" s="1"/>
  <c r="J114" i="3"/>
  <c r="J113" i="3" s="1"/>
  <c r="I114" i="3"/>
  <c r="I113" i="3" s="1"/>
  <c r="H114" i="3"/>
  <c r="H113" i="3" s="1"/>
  <c r="G114" i="3"/>
  <c r="G113" i="3" s="1"/>
  <c r="X113" i="3"/>
  <c r="W113" i="3"/>
  <c r="O113" i="3"/>
  <c r="Z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Z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Z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Z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Z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Z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Z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Z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Z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Z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Z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Z26" i="3"/>
  <c r="X26" i="3"/>
  <c r="W26" i="3"/>
  <c r="V26" i="3"/>
  <c r="U26" i="3"/>
  <c r="T26" i="3"/>
  <c r="S26" i="3"/>
  <c r="R26" i="3"/>
  <c r="P26" i="3"/>
  <c r="O26" i="3"/>
  <c r="N26" i="3"/>
  <c r="M26" i="3"/>
  <c r="L26" i="3"/>
  <c r="K26" i="3"/>
  <c r="J26" i="3"/>
  <c r="I26" i="3"/>
  <c r="H26" i="3"/>
  <c r="G26" i="3"/>
  <c r="Z8" i="3"/>
  <c r="X8" i="3"/>
  <c r="W8" i="3"/>
  <c r="V8" i="3"/>
  <c r="U8" i="3"/>
  <c r="T8" i="3"/>
  <c r="S8" i="3"/>
  <c r="R8" i="3"/>
  <c r="P8" i="3"/>
  <c r="O8" i="3"/>
  <c r="N8" i="3"/>
  <c r="M8" i="3"/>
  <c r="M7" i="3" s="1"/>
  <c r="L8" i="3"/>
  <c r="K8" i="3"/>
  <c r="J8" i="3"/>
  <c r="I8" i="3"/>
  <c r="H8" i="3"/>
  <c r="G8" i="3"/>
  <c r="H7" i="3" l="1"/>
  <c r="P7" i="3"/>
  <c r="K7" i="3"/>
  <c r="T7" i="3"/>
  <c r="S7" i="3"/>
  <c r="N7" i="3"/>
  <c r="W7" i="3"/>
  <c r="G7" i="3"/>
  <c r="O7" i="3"/>
  <c r="X7" i="3"/>
  <c r="Z35" i="3"/>
  <c r="G21" i="19"/>
  <c r="D72" i="19"/>
  <c r="F32" i="19"/>
  <c r="E31" i="19"/>
  <c r="G62" i="19"/>
  <c r="F61" i="19"/>
  <c r="M22" i="19"/>
  <c r="I25" i="19"/>
  <c r="H21" i="19"/>
  <c r="F26" i="19"/>
  <c r="G27" i="19"/>
  <c r="F64" i="19"/>
  <c r="E63" i="19"/>
  <c r="G17" i="19"/>
  <c r="H18" i="19"/>
  <c r="F56" i="19"/>
  <c r="E55" i="19"/>
  <c r="V7" i="3"/>
  <c r="L7" i="3"/>
  <c r="R7" i="3"/>
  <c r="Z7" i="3"/>
  <c r="J7" i="3"/>
  <c r="U7" i="3"/>
  <c r="N35" i="3"/>
  <c r="G35" i="3"/>
  <c r="O35" i="3"/>
  <c r="W35" i="3"/>
  <c r="I35" i="3"/>
  <c r="Q35" i="3"/>
  <c r="I7" i="3"/>
  <c r="V35" i="3"/>
  <c r="H35" i="3"/>
  <c r="H173" i="3" s="1"/>
  <c r="P35" i="3"/>
  <c r="X35" i="3"/>
  <c r="K35" i="3"/>
  <c r="S35" i="3"/>
  <c r="M35" i="3"/>
  <c r="M173" i="3" s="1"/>
  <c r="U35" i="3"/>
  <c r="J35" i="3"/>
  <c r="R35" i="3"/>
  <c r="L35" i="3"/>
  <c r="T35" i="3"/>
  <c r="T173" i="3" s="1"/>
  <c r="G34" i="16"/>
  <c r="I34" i="16" s="1"/>
  <c r="P173" i="3" l="1"/>
  <c r="K173" i="3"/>
  <c r="W173" i="3"/>
  <c r="S173" i="3"/>
  <c r="U173" i="3"/>
  <c r="X173" i="3"/>
  <c r="G173" i="3"/>
  <c r="Z173" i="3"/>
  <c r="L173" i="3"/>
  <c r="E72" i="19"/>
  <c r="N173" i="3"/>
  <c r="J173" i="3"/>
  <c r="O173" i="3"/>
  <c r="R173" i="3"/>
  <c r="I173" i="3"/>
  <c r="G32" i="19"/>
  <c r="F31" i="19"/>
  <c r="G56" i="19"/>
  <c r="F55" i="19"/>
  <c r="G64" i="19"/>
  <c r="F63" i="19"/>
  <c r="J25" i="19"/>
  <c r="I21" i="19"/>
  <c r="G26" i="19"/>
  <c r="H27" i="19"/>
  <c r="P22" i="19"/>
  <c r="H17" i="19"/>
  <c r="I18" i="19"/>
  <c r="H62" i="19"/>
  <c r="G61" i="19"/>
  <c r="B69" i="4"/>
  <c r="F72" i="19" l="1"/>
  <c r="G31" i="19"/>
  <c r="H32" i="19"/>
  <c r="S22" i="19"/>
  <c r="K25" i="19"/>
  <c r="J21" i="19"/>
  <c r="I17" i="19"/>
  <c r="J18" i="19"/>
  <c r="H26" i="19"/>
  <c r="I27" i="19"/>
  <c r="I62" i="19"/>
  <c r="H61" i="19"/>
  <c r="H64" i="19"/>
  <c r="G63" i="19"/>
  <c r="H56" i="19"/>
  <c r="G55" i="19"/>
  <c r="B10" i="4"/>
  <c r="B11" i="4"/>
  <c r="G72" i="19" l="1"/>
  <c r="H31" i="19"/>
  <c r="I32" i="19"/>
  <c r="I64" i="19"/>
  <c r="H63" i="19"/>
  <c r="K18" i="19"/>
  <c r="J17" i="19"/>
  <c r="I56" i="19"/>
  <c r="H55" i="19"/>
  <c r="L25" i="19"/>
  <c r="K21" i="19"/>
  <c r="J62" i="19"/>
  <c r="I61" i="19"/>
  <c r="V22" i="19"/>
  <c r="I26" i="19"/>
  <c r="J27" i="19"/>
  <c r="C7" i="4"/>
  <c r="H72" i="19" l="1"/>
  <c r="I31" i="19"/>
  <c r="J32" i="19"/>
  <c r="I55" i="19"/>
  <c r="J56" i="19"/>
  <c r="K62" i="19"/>
  <c r="J61" i="19"/>
  <c r="J26" i="19"/>
  <c r="K27" i="19"/>
  <c r="K17" i="19"/>
  <c r="L18" i="19"/>
  <c r="M25" i="19"/>
  <c r="L21" i="19"/>
  <c r="J64" i="19"/>
  <c r="I63" i="19"/>
  <c r="B67" i="4"/>
  <c r="B66" i="4"/>
  <c r="B59" i="4"/>
  <c r="C58" i="4"/>
  <c r="D58" i="4" s="1"/>
  <c r="E58" i="4" s="1"/>
  <c r="F58" i="4" s="1"/>
  <c r="G58" i="4" s="1"/>
  <c r="H58" i="4" s="1"/>
  <c r="I58" i="4" s="1"/>
  <c r="J58" i="4" s="1"/>
  <c r="K58" i="4" s="1"/>
  <c r="L58" i="4" s="1"/>
  <c r="M58" i="4" s="1"/>
  <c r="N58" i="4" s="1"/>
  <c r="O58" i="4" s="1"/>
  <c r="P58" i="4" s="1"/>
  <c r="Q58" i="4" s="1"/>
  <c r="R58" i="4" s="1"/>
  <c r="S58" i="4" s="1"/>
  <c r="T58" i="4" s="1"/>
  <c r="U58" i="4" s="1"/>
  <c r="V58" i="4" s="1"/>
  <c r="C14" i="4"/>
  <c r="D14" i="4" s="1"/>
  <c r="E14" i="4" s="1"/>
  <c r="F14" i="4" s="1"/>
  <c r="G14" i="4" s="1"/>
  <c r="H14" i="4" s="1"/>
  <c r="I14" i="4" s="1"/>
  <c r="J14" i="4" s="1"/>
  <c r="K14" i="4" s="1"/>
  <c r="L14" i="4" s="1"/>
  <c r="M14" i="4" s="1"/>
  <c r="N14" i="4" s="1"/>
  <c r="O14" i="4" s="1"/>
  <c r="P14" i="4" s="1"/>
  <c r="Q14" i="4" s="1"/>
  <c r="R14" i="4" s="1"/>
  <c r="S14" i="4" s="1"/>
  <c r="T14" i="4" s="1"/>
  <c r="U14" i="4" s="1"/>
  <c r="V14" i="4" s="1"/>
  <c r="B9" i="4"/>
  <c r="I72" i="19" l="1"/>
  <c r="J31" i="19"/>
  <c r="K32" i="19"/>
  <c r="L17" i="19"/>
  <c r="M18" i="19"/>
  <c r="K56" i="19"/>
  <c r="J55" i="19"/>
  <c r="J72" i="19" s="1"/>
  <c r="N25" i="19"/>
  <c r="M21" i="19"/>
  <c r="K64" i="19"/>
  <c r="J63" i="19"/>
  <c r="L62" i="19"/>
  <c r="K61" i="19"/>
  <c r="K26" i="19"/>
  <c r="L27" i="19"/>
  <c r="B62" i="4"/>
  <c r="L32" i="19" l="1"/>
  <c r="K31" i="19"/>
  <c r="M62" i="19"/>
  <c r="L61" i="19"/>
  <c r="L56" i="19"/>
  <c r="K55" i="19"/>
  <c r="K72" i="19" s="1"/>
  <c r="M17" i="19"/>
  <c r="N18" i="19"/>
  <c r="L64" i="19"/>
  <c r="K63" i="19"/>
  <c r="M27" i="19"/>
  <c r="L26" i="19"/>
  <c r="O25" i="19"/>
  <c r="N21" i="19"/>
  <c r="F22" i="3"/>
  <c r="Y22" i="3" s="1"/>
  <c r="B61" i="4"/>
  <c r="B29" i="4"/>
  <c r="L31" i="19" l="1"/>
  <c r="M32" i="19"/>
  <c r="M26" i="19"/>
  <c r="N27" i="19"/>
  <c r="P25" i="19"/>
  <c r="O21" i="19"/>
  <c r="M64" i="19"/>
  <c r="L63" i="19"/>
  <c r="M56" i="19"/>
  <c r="L55" i="19"/>
  <c r="O18" i="19"/>
  <c r="N17" i="19"/>
  <c r="N62" i="19"/>
  <c r="M61" i="19"/>
  <c r="Q22" i="3"/>
  <c r="L72" i="19" l="1"/>
  <c r="M31" i="19"/>
  <c r="N32" i="19"/>
  <c r="O62" i="19"/>
  <c r="N61" i="19"/>
  <c r="O17" i="19"/>
  <c r="P18" i="19"/>
  <c r="Q25" i="19"/>
  <c r="P21" i="19"/>
  <c r="N26" i="19"/>
  <c r="O27" i="19"/>
  <c r="N56" i="19"/>
  <c r="M55" i="19"/>
  <c r="N64" i="19"/>
  <c r="M63" i="19"/>
  <c r="C62" i="4"/>
  <c r="C64" i="4"/>
  <c r="C65" i="4"/>
  <c r="D65" i="4" s="1"/>
  <c r="E65" i="4" s="1"/>
  <c r="F65" i="4" s="1"/>
  <c r="G65" i="4" s="1"/>
  <c r="H65" i="4" s="1"/>
  <c r="I65" i="4" s="1"/>
  <c r="J65" i="4" s="1"/>
  <c r="K65" i="4" s="1"/>
  <c r="L65" i="4" s="1"/>
  <c r="M65" i="4" s="1"/>
  <c r="N65" i="4" s="1"/>
  <c r="O65" i="4" s="1"/>
  <c r="P65" i="4" s="1"/>
  <c r="Q65" i="4" s="1"/>
  <c r="R65" i="4" s="1"/>
  <c r="S65" i="4" s="1"/>
  <c r="T65" i="4" s="1"/>
  <c r="U65" i="4" s="1"/>
  <c r="V65" i="4" s="1"/>
  <c r="C66" i="4"/>
  <c r="D66" i="4" s="1"/>
  <c r="E66" i="4" s="1"/>
  <c r="F66" i="4" s="1"/>
  <c r="G66" i="4" s="1"/>
  <c r="H66" i="4" s="1"/>
  <c r="I66" i="4" s="1"/>
  <c r="J66" i="4" s="1"/>
  <c r="K66" i="4" s="1"/>
  <c r="L66" i="4" s="1"/>
  <c r="M66" i="4" s="1"/>
  <c r="N66" i="4" s="1"/>
  <c r="O66" i="4" s="1"/>
  <c r="P66" i="4" s="1"/>
  <c r="Q66" i="4" s="1"/>
  <c r="R66" i="4" s="1"/>
  <c r="S66" i="4" s="1"/>
  <c r="T66" i="4" s="1"/>
  <c r="U66" i="4" s="1"/>
  <c r="V66" i="4" s="1"/>
  <c r="C67" i="4"/>
  <c r="D67" i="4" s="1"/>
  <c r="E67" i="4" s="1"/>
  <c r="F67" i="4" s="1"/>
  <c r="G67" i="4" s="1"/>
  <c r="H67" i="4" s="1"/>
  <c r="I67" i="4" s="1"/>
  <c r="J67" i="4" s="1"/>
  <c r="K67" i="4" s="1"/>
  <c r="L67" i="4" s="1"/>
  <c r="M67" i="4" s="1"/>
  <c r="N67" i="4" s="1"/>
  <c r="O67" i="4" s="1"/>
  <c r="P67" i="4" s="1"/>
  <c r="Q67" i="4" s="1"/>
  <c r="R67" i="4" s="1"/>
  <c r="S67" i="4" s="1"/>
  <c r="T67" i="4" s="1"/>
  <c r="U67" i="4" s="1"/>
  <c r="V67" i="4" s="1"/>
  <c r="B68" i="4"/>
  <c r="C68" i="4" s="1"/>
  <c r="D68" i="4" s="1"/>
  <c r="E68" i="4" s="1"/>
  <c r="F68" i="4" s="1"/>
  <c r="G68" i="4" s="1"/>
  <c r="H68" i="4" s="1"/>
  <c r="I68" i="4" s="1"/>
  <c r="J68" i="4" s="1"/>
  <c r="K68" i="4" s="1"/>
  <c r="L68" i="4" s="1"/>
  <c r="M68" i="4" s="1"/>
  <c r="N68" i="4" s="1"/>
  <c r="O68" i="4" s="1"/>
  <c r="P68" i="4" s="1"/>
  <c r="Q68" i="4" s="1"/>
  <c r="R68" i="4" s="1"/>
  <c r="S68" i="4" s="1"/>
  <c r="T68" i="4" s="1"/>
  <c r="U68" i="4" s="1"/>
  <c r="V68" i="4" s="1"/>
  <c r="C69" i="4"/>
  <c r="D69" i="4" s="1"/>
  <c r="E69" i="4" s="1"/>
  <c r="F69" i="4" s="1"/>
  <c r="G69" i="4" s="1"/>
  <c r="H69" i="4" s="1"/>
  <c r="I69" i="4" s="1"/>
  <c r="J69" i="4" s="1"/>
  <c r="K69" i="4" s="1"/>
  <c r="L69" i="4" s="1"/>
  <c r="M69" i="4" s="1"/>
  <c r="N69" i="4" s="1"/>
  <c r="O69" i="4" s="1"/>
  <c r="P69" i="4" s="1"/>
  <c r="Q69" i="4" s="1"/>
  <c r="R69" i="4" s="1"/>
  <c r="S69" i="4" s="1"/>
  <c r="T69" i="4" s="1"/>
  <c r="U69" i="4" s="1"/>
  <c r="V69" i="4" s="1"/>
  <c r="C29" i="4"/>
  <c r="D29" i="4" s="1"/>
  <c r="E29" i="4" s="1"/>
  <c r="F29" i="4" s="1"/>
  <c r="G29" i="4" s="1"/>
  <c r="H29" i="4" s="1"/>
  <c r="I29" i="4" s="1"/>
  <c r="J29" i="4" s="1"/>
  <c r="K29" i="4" s="1"/>
  <c r="L29" i="4" s="1"/>
  <c r="M29" i="4" s="1"/>
  <c r="N29" i="4" s="1"/>
  <c r="O29" i="4" s="1"/>
  <c r="P29" i="4" s="1"/>
  <c r="Q29" i="4" s="1"/>
  <c r="R29" i="4" s="1"/>
  <c r="S29" i="4" s="1"/>
  <c r="T29" i="4" s="1"/>
  <c r="U29" i="4" s="1"/>
  <c r="V29" i="4" s="1"/>
  <c r="O32" i="19" l="1"/>
  <c r="N31" i="19"/>
  <c r="O26" i="19"/>
  <c r="P27" i="19"/>
  <c r="R25" i="19"/>
  <c r="Q21" i="19"/>
  <c r="O64" i="19"/>
  <c r="N63" i="19"/>
  <c r="P17" i="19"/>
  <c r="Q18" i="19"/>
  <c r="M72" i="19"/>
  <c r="O56" i="19"/>
  <c r="N55" i="19"/>
  <c r="O61" i="19"/>
  <c r="P62" i="19"/>
  <c r="D64" i="4"/>
  <c r="E64" i="4" s="1"/>
  <c r="F64" i="4" s="1"/>
  <c r="D62" i="4"/>
  <c r="C61" i="4"/>
  <c r="G15" i="16"/>
  <c r="G13" i="16"/>
  <c r="I13" i="16" s="1"/>
  <c r="B26" i="4"/>
  <c r="C30" i="4"/>
  <c r="D30" i="4" s="1"/>
  <c r="E30" i="4" s="1"/>
  <c r="F30" i="4" s="1"/>
  <c r="G30" i="4" s="1"/>
  <c r="H30" i="4" s="1"/>
  <c r="I30" i="4" s="1"/>
  <c r="J30" i="4" s="1"/>
  <c r="K30" i="4" s="1"/>
  <c r="L30" i="4" s="1"/>
  <c r="M30" i="4" s="1"/>
  <c r="N30" i="4" s="1"/>
  <c r="O30" i="4" s="1"/>
  <c r="P30" i="4" s="1"/>
  <c r="Q30" i="4" s="1"/>
  <c r="R30" i="4" s="1"/>
  <c r="S30" i="4" s="1"/>
  <c r="T30" i="4" s="1"/>
  <c r="U30" i="4" s="1"/>
  <c r="V30" i="4" s="1"/>
  <c r="C28" i="4"/>
  <c r="D28" i="4" s="1"/>
  <c r="E28" i="4" s="1"/>
  <c r="F28" i="4" s="1"/>
  <c r="G28" i="4" s="1"/>
  <c r="H28" i="4" s="1"/>
  <c r="I28" i="4" s="1"/>
  <c r="J28" i="4" s="1"/>
  <c r="K28" i="4" s="1"/>
  <c r="L28" i="4" s="1"/>
  <c r="M28" i="4" s="1"/>
  <c r="N28" i="4" s="1"/>
  <c r="O28" i="4" s="1"/>
  <c r="P28" i="4" s="1"/>
  <c r="Q28" i="4" s="1"/>
  <c r="R28" i="4" s="1"/>
  <c r="S28" i="4" s="1"/>
  <c r="T28" i="4" s="1"/>
  <c r="U28" i="4" s="1"/>
  <c r="V28" i="4" s="1"/>
  <c r="C27" i="4"/>
  <c r="N72" i="19" l="1"/>
  <c r="P32" i="19"/>
  <c r="O31" i="19"/>
  <c r="P56" i="19"/>
  <c r="O55" i="19"/>
  <c r="P64" i="19"/>
  <c r="O63" i="19"/>
  <c r="S25" i="19"/>
  <c r="R21" i="19"/>
  <c r="P26" i="19"/>
  <c r="Q27" i="19"/>
  <c r="Q62" i="19"/>
  <c r="P61" i="19"/>
  <c r="Q17" i="19"/>
  <c r="R18" i="19"/>
  <c r="C26" i="4"/>
  <c r="E62" i="4"/>
  <c r="D61" i="4"/>
  <c r="G64" i="4"/>
  <c r="D27" i="4"/>
  <c r="D26" i="4" s="1"/>
  <c r="O72" i="19" l="1"/>
  <c r="P31" i="19"/>
  <c r="Q32" i="19"/>
  <c r="T25" i="19"/>
  <c r="S21" i="19"/>
  <c r="S18" i="19"/>
  <c r="R17" i="19"/>
  <c r="R62" i="19"/>
  <c r="Q61" i="19"/>
  <c r="Q26" i="19"/>
  <c r="R27" i="19"/>
  <c r="Q64" i="19"/>
  <c r="P63" i="19"/>
  <c r="Q56" i="19"/>
  <c r="P55" i="19"/>
  <c r="H64" i="4"/>
  <c r="F62" i="4"/>
  <c r="E61" i="4"/>
  <c r="E27" i="4"/>
  <c r="E26" i="4" s="1"/>
  <c r="B31" i="4"/>
  <c r="B17" i="4"/>
  <c r="C54" i="4"/>
  <c r="D54" i="4" s="1"/>
  <c r="E54" i="4" s="1"/>
  <c r="F54" i="4" s="1"/>
  <c r="G54" i="4"/>
  <c r="H54" i="4" s="1"/>
  <c r="I54" i="4" s="1"/>
  <c r="J54" i="4" s="1"/>
  <c r="K54" i="4" s="1"/>
  <c r="L54" i="4" s="1"/>
  <c r="M54" i="4" s="1"/>
  <c r="N54" i="4" s="1"/>
  <c r="O54" i="4" s="1"/>
  <c r="P54" i="4" s="1"/>
  <c r="Q54" i="4" s="1"/>
  <c r="R54" i="4" s="1"/>
  <c r="S54" i="4" s="1"/>
  <c r="T54" i="4" s="1"/>
  <c r="U54" i="4" s="1"/>
  <c r="V54" i="4" s="1"/>
  <c r="G53" i="4"/>
  <c r="H53" i="4" s="1"/>
  <c r="I53" i="4" s="1"/>
  <c r="J53" i="4" s="1"/>
  <c r="K53" i="4" s="1"/>
  <c r="L53" i="4" s="1"/>
  <c r="M53" i="4" s="1"/>
  <c r="N53" i="4" s="1"/>
  <c r="O53" i="4" s="1"/>
  <c r="P53" i="4" s="1"/>
  <c r="Q53" i="4" s="1"/>
  <c r="R53" i="4" s="1"/>
  <c r="S53" i="4" s="1"/>
  <c r="T53" i="4" s="1"/>
  <c r="U53" i="4" s="1"/>
  <c r="V53" i="4" s="1"/>
  <c r="C52" i="4"/>
  <c r="D52" i="4" s="1"/>
  <c r="E52" i="4" s="1"/>
  <c r="F52" i="4" s="1"/>
  <c r="G52" i="4" s="1"/>
  <c r="H52" i="4" s="1"/>
  <c r="I52" i="4" s="1"/>
  <c r="J52" i="4" s="1"/>
  <c r="K52" i="4" s="1"/>
  <c r="L52" i="4" s="1"/>
  <c r="M52" i="4" s="1"/>
  <c r="N52" i="4" s="1"/>
  <c r="O52" i="4" s="1"/>
  <c r="P52" i="4" s="1"/>
  <c r="Q52" i="4" s="1"/>
  <c r="R52" i="4" s="1"/>
  <c r="S52" i="4" s="1"/>
  <c r="T52" i="4" s="1"/>
  <c r="U52" i="4" s="1"/>
  <c r="V52" i="4" s="1"/>
  <c r="C51" i="4"/>
  <c r="D51" i="4" s="1"/>
  <c r="E51" i="4" s="1"/>
  <c r="F51" i="4" s="1"/>
  <c r="G51" i="4" s="1"/>
  <c r="H51" i="4" s="1"/>
  <c r="I51" i="4" s="1"/>
  <c r="J51" i="4" s="1"/>
  <c r="K51" i="4" s="1"/>
  <c r="L51" i="4" s="1"/>
  <c r="M51" i="4" s="1"/>
  <c r="N51" i="4" s="1"/>
  <c r="O51" i="4" s="1"/>
  <c r="P51" i="4" s="1"/>
  <c r="Q51" i="4" s="1"/>
  <c r="R51" i="4" s="1"/>
  <c r="S51" i="4" s="1"/>
  <c r="T51" i="4" s="1"/>
  <c r="U51" i="4" s="1"/>
  <c r="V51" i="4" s="1"/>
  <c r="C50" i="4"/>
  <c r="D50" i="4" s="1"/>
  <c r="E50" i="4" s="1"/>
  <c r="F50" i="4" s="1"/>
  <c r="G50" i="4" s="1"/>
  <c r="H50" i="4" s="1"/>
  <c r="I50" i="4" s="1"/>
  <c r="J50" i="4" s="1"/>
  <c r="K50" i="4" s="1"/>
  <c r="L50" i="4" s="1"/>
  <c r="M50" i="4" s="1"/>
  <c r="N50" i="4" s="1"/>
  <c r="O50" i="4" s="1"/>
  <c r="P50" i="4" s="1"/>
  <c r="Q50" i="4" s="1"/>
  <c r="R50" i="4" s="1"/>
  <c r="S50" i="4" s="1"/>
  <c r="T50" i="4" s="1"/>
  <c r="U50" i="4" s="1"/>
  <c r="V50" i="4" s="1"/>
  <c r="C49" i="4"/>
  <c r="D49" i="4" s="1"/>
  <c r="E49" i="4" s="1"/>
  <c r="F49" i="4" s="1"/>
  <c r="G49" i="4" s="1"/>
  <c r="H49" i="4" s="1"/>
  <c r="I49" i="4" s="1"/>
  <c r="J49" i="4" s="1"/>
  <c r="K49" i="4" s="1"/>
  <c r="L49" i="4" s="1"/>
  <c r="M49" i="4" s="1"/>
  <c r="N49" i="4" s="1"/>
  <c r="O49" i="4" s="1"/>
  <c r="P49" i="4" s="1"/>
  <c r="Q49" i="4" s="1"/>
  <c r="R49" i="4" s="1"/>
  <c r="S49" i="4" s="1"/>
  <c r="T49" i="4" s="1"/>
  <c r="U49" i="4" s="1"/>
  <c r="V49" i="4" s="1"/>
  <c r="C48" i="4"/>
  <c r="D48" i="4" s="1"/>
  <c r="E48" i="4" s="1"/>
  <c r="F48" i="4" s="1"/>
  <c r="G48" i="4" s="1"/>
  <c r="H48" i="4" s="1"/>
  <c r="I48" i="4" s="1"/>
  <c r="J48" i="4" s="1"/>
  <c r="K48" i="4" s="1"/>
  <c r="L48" i="4" s="1"/>
  <c r="M48" i="4" s="1"/>
  <c r="N48" i="4" s="1"/>
  <c r="O48" i="4" s="1"/>
  <c r="P48" i="4" s="1"/>
  <c r="Q48" i="4" s="1"/>
  <c r="R48" i="4" s="1"/>
  <c r="S48" i="4" s="1"/>
  <c r="T48" i="4" s="1"/>
  <c r="U48" i="4" s="1"/>
  <c r="V48" i="4" s="1"/>
  <c r="C47" i="4"/>
  <c r="D47" i="4" s="1"/>
  <c r="E47" i="4" s="1"/>
  <c r="F47" i="4" s="1"/>
  <c r="G47" i="4" s="1"/>
  <c r="H47" i="4" s="1"/>
  <c r="I47" i="4" s="1"/>
  <c r="J47" i="4" s="1"/>
  <c r="K47" i="4" s="1"/>
  <c r="L47" i="4" s="1"/>
  <c r="M47" i="4" s="1"/>
  <c r="N47" i="4" s="1"/>
  <c r="O47" i="4" s="1"/>
  <c r="P47" i="4" s="1"/>
  <c r="Q47" i="4" s="1"/>
  <c r="R47" i="4" s="1"/>
  <c r="S47" i="4" s="1"/>
  <c r="T47" i="4" s="1"/>
  <c r="U47" i="4" s="1"/>
  <c r="V47" i="4" s="1"/>
  <c r="C46" i="4"/>
  <c r="D46" i="4" s="1"/>
  <c r="E46" i="4" s="1"/>
  <c r="F46" i="4" s="1"/>
  <c r="G46" i="4" s="1"/>
  <c r="H46" i="4" s="1"/>
  <c r="I46" i="4" s="1"/>
  <c r="J46" i="4" s="1"/>
  <c r="K46" i="4" s="1"/>
  <c r="L46" i="4" s="1"/>
  <c r="M46" i="4" s="1"/>
  <c r="N46" i="4" s="1"/>
  <c r="O46" i="4" s="1"/>
  <c r="P46" i="4" s="1"/>
  <c r="Q46" i="4" s="1"/>
  <c r="R46" i="4" s="1"/>
  <c r="S46" i="4" s="1"/>
  <c r="T46" i="4" s="1"/>
  <c r="U46" i="4" s="1"/>
  <c r="V46" i="4" s="1"/>
  <c r="C45" i="4"/>
  <c r="D45" i="4" s="1"/>
  <c r="E45" i="4" s="1"/>
  <c r="F45" i="4" s="1"/>
  <c r="G45" i="4" s="1"/>
  <c r="H45" i="4" s="1"/>
  <c r="I45" i="4" s="1"/>
  <c r="J45" i="4" s="1"/>
  <c r="K45" i="4" s="1"/>
  <c r="L45" i="4" s="1"/>
  <c r="M45" i="4" s="1"/>
  <c r="N45" i="4" s="1"/>
  <c r="O45" i="4" s="1"/>
  <c r="P45" i="4" s="1"/>
  <c r="Q45" i="4" s="1"/>
  <c r="R45" i="4" s="1"/>
  <c r="S45" i="4" s="1"/>
  <c r="T45" i="4" s="1"/>
  <c r="U45" i="4" s="1"/>
  <c r="V45" i="4" s="1"/>
  <c r="C44" i="4"/>
  <c r="D44" i="4" s="1"/>
  <c r="E44" i="4" s="1"/>
  <c r="F44" i="4" s="1"/>
  <c r="G44" i="4" s="1"/>
  <c r="H44" i="4" s="1"/>
  <c r="I44" i="4" s="1"/>
  <c r="J44" i="4" s="1"/>
  <c r="K44" i="4" s="1"/>
  <c r="L44" i="4" s="1"/>
  <c r="M44" i="4" s="1"/>
  <c r="N44" i="4" s="1"/>
  <c r="O44" i="4" s="1"/>
  <c r="P44" i="4" s="1"/>
  <c r="Q44" i="4" s="1"/>
  <c r="R44" i="4" s="1"/>
  <c r="S44" i="4" s="1"/>
  <c r="T44" i="4" s="1"/>
  <c r="U44" i="4" s="1"/>
  <c r="V44" i="4" s="1"/>
  <c r="C43" i="4"/>
  <c r="D43" i="4" s="1"/>
  <c r="E43" i="4" s="1"/>
  <c r="F43" i="4" s="1"/>
  <c r="G43" i="4" s="1"/>
  <c r="H43" i="4" s="1"/>
  <c r="I43" i="4" s="1"/>
  <c r="J43" i="4" s="1"/>
  <c r="K43" i="4" s="1"/>
  <c r="L43" i="4" s="1"/>
  <c r="M43" i="4" s="1"/>
  <c r="N43" i="4" s="1"/>
  <c r="O43" i="4" s="1"/>
  <c r="P43" i="4" s="1"/>
  <c r="Q43" i="4" s="1"/>
  <c r="R43" i="4" s="1"/>
  <c r="S43" i="4" s="1"/>
  <c r="T43" i="4" s="1"/>
  <c r="U43" i="4" s="1"/>
  <c r="V43" i="4" s="1"/>
  <c r="C42" i="4"/>
  <c r="D42" i="4" s="1"/>
  <c r="E42" i="4" s="1"/>
  <c r="F42" i="4" s="1"/>
  <c r="G42" i="4" s="1"/>
  <c r="H42" i="4" s="1"/>
  <c r="I42" i="4" s="1"/>
  <c r="J42" i="4" s="1"/>
  <c r="K42" i="4" s="1"/>
  <c r="L42" i="4" s="1"/>
  <c r="M42" i="4" s="1"/>
  <c r="N42" i="4" s="1"/>
  <c r="O42" i="4" s="1"/>
  <c r="P42" i="4" s="1"/>
  <c r="Q42" i="4" s="1"/>
  <c r="R42" i="4" s="1"/>
  <c r="S42" i="4" s="1"/>
  <c r="T42" i="4" s="1"/>
  <c r="U42" i="4" s="1"/>
  <c r="V42" i="4" s="1"/>
  <c r="C41" i="4"/>
  <c r="D41" i="4" s="1"/>
  <c r="E41" i="4" s="1"/>
  <c r="F41" i="4" s="1"/>
  <c r="G41" i="4" s="1"/>
  <c r="H41" i="4" s="1"/>
  <c r="I41" i="4" s="1"/>
  <c r="J41" i="4" s="1"/>
  <c r="K41" i="4" s="1"/>
  <c r="L41" i="4" s="1"/>
  <c r="M41" i="4" s="1"/>
  <c r="N41" i="4" s="1"/>
  <c r="O41" i="4" s="1"/>
  <c r="P41" i="4" s="1"/>
  <c r="Q41" i="4" s="1"/>
  <c r="R41" i="4" s="1"/>
  <c r="S41" i="4" s="1"/>
  <c r="T41" i="4" s="1"/>
  <c r="U41" i="4" s="1"/>
  <c r="V41" i="4" s="1"/>
  <c r="C40" i="4"/>
  <c r="D40" i="4" s="1"/>
  <c r="E40" i="4" s="1"/>
  <c r="F40" i="4" s="1"/>
  <c r="G40" i="4" s="1"/>
  <c r="H40" i="4" s="1"/>
  <c r="I40" i="4" s="1"/>
  <c r="J40" i="4" s="1"/>
  <c r="K40" i="4" s="1"/>
  <c r="L40" i="4" s="1"/>
  <c r="M40" i="4" s="1"/>
  <c r="N40" i="4" s="1"/>
  <c r="O40" i="4" s="1"/>
  <c r="P40" i="4" s="1"/>
  <c r="Q40" i="4" s="1"/>
  <c r="R40" i="4" s="1"/>
  <c r="S40" i="4" s="1"/>
  <c r="T40" i="4" s="1"/>
  <c r="U40" i="4" s="1"/>
  <c r="V40" i="4" s="1"/>
  <c r="C39" i="4"/>
  <c r="D39" i="4" s="1"/>
  <c r="E39" i="4" s="1"/>
  <c r="F39" i="4" s="1"/>
  <c r="G39" i="4" s="1"/>
  <c r="H39" i="4" s="1"/>
  <c r="I39" i="4" s="1"/>
  <c r="J39" i="4" s="1"/>
  <c r="K39" i="4" s="1"/>
  <c r="L39" i="4" s="1"/>
  <c r="M39" i="4" s="1"/>
  <c r="N39" i="4" s="1"/>
  <c r="O39" i="4" s="1"/>
  <c r="P39" i="4" s="1"/>
  <c r="Q39" i="4" s="1"/>
  <c r="R39" i="4" s="1"/>
  <c r="S39" i="4" s="1"/>
  <c r="T39" i="4" s="1"/>
  <c r="U39" i="4" s="1"/>
  <c r="V39" i="4" s="1"/>
  <c r="C38" i="4"/>
  <c r="D38" i="4" s="1"/>
  <c r="E38" i="4" s="1"/>
  <c r="F38" i="4" s="1"/>
  <c r="G38" i="4" s="1"/>
  <c r="H38" i="4" s="1"/>
  <c r="I38" i="4" s="1"/>
  <c r="J38" i="4" s="1"/>
  <c r="K38" i="4" s="1"/>
  <c r="L38" i="4" s="1"/>
  <c r="M38" i="4" s="1"/>
  <c r="N38" i="4" s="1"/>
  <c r="O38" i="4" s="1"/>
  <c r="P38" i="4" s="1"/>
  <c r="Q38" i="4" s="1"/>
  <c r="R38" i="4" s="1"/>
  <c r="S38" i="4" s="1"/>
  <c r="T38" i="4" s="1"/>
  <c r="U38" i="4" s="1"/>
  <c r="V38" i="4" s="1"/>
  <c r="C37" i="4"/>
  <c r="D37" i="4" s="1"/>
  <c r="E37" i="4" s="1"/>
  <c r="F37" i="4" s="1"/>
  <c r="G37" i="4" s="1"/>
  <c r="H37" i="4" s="1"/>
  <c r="I37" i="4" s="1"/>
  <c r="J37" i="4" s="1"/>
  <c r="K37" i="4" s="1"/>
  <c r="L37" i="4" s="1"/>
  <c r="M37" i="4" s="1"/>
  <c r="N37" i="4" s="1"/>
  <c r="O37" i="4" s="1"/>
  <c r="P37" i="4" s="1"/>
  <c r="Q37" i="4" s="1"/>
  <c r="R37" i="4" s="1"/>
  <c r="S37" i="4" s="1"/>
  <c r="T37" i="4" s="1"/>
  <c r="U37" i="4" s="1"/>
  <c r="V37" i="4" s="1"/>
  <c r="C36" i="4"/>
  <c r="D36" i="4" s="1"/>
  <c r="C35" i="4"/>
  <c r="D35" i="4" s="1"/>
  <c r="E35" i="4" s="1"/>
  <c r="F35" i="4" s="1"/>
  <c r="G35" i="4" s="1"/>
  <c r="H35" i="4" s="1"/>
  <c r="I35" i="4" s="1"/>
  <c r="J35" i="4" s="1"/>
  <c r="K35" i="4" s="1"/>
  <c r="L35" i="4" s="1"/>
  <c r="M35" i="4" s="1"/>
  <c r="N35" i="4" s="1"/>
  <c r="O35" i="4" s="1"/>
  <c r="P35" i="4" s="1"/>
  <c r="Q35" i="4" s="1"/>
  <c r="R35" i="4" s="1"/>
  <c r="S35" i="4" s="1"/>
  <c r="T35" i="4" s="1"/>
  <c r="U35" i="4" s="1"/>
  <c r="V35" i="4" s="1"/>
  <c r="C34" i="4"/>
  <c r="D34" i="4" s="1"/>
  <c r="E34" i="4" s="1"/>
  <c r="F34" i="4" s="1"/>
  <c r="G34" i="4" s="1"/>
  <c r="H34" i="4" s="1"/>
  <c r="I34" i="4" s="1"/>
  <c r="J34" i="4" s="1"/>
  <c r="K34" i="4" s="1"/>
  <c r="L34" i="4" s="1"/>
  <c r="M34" i="4" s="1"/>
  <c r="N34" i="4" s="1"/>
  <c r="O34" i="4" s="1"/>
  <c r="P34" i="4" s="1"/>
  <c r="Q34" i="4" s="1"/>
  <c r="R34" i="4" s="1"/>
  <c r="S34" i="4" s="1"/>
  <c r="T34" i="4" s="1"/>
  <c r="U34" i="4" s="1"/>
  <c r="V34" i="4" s="1"/>
  <c r="C33" i="4"/>
  <c r="D33" i="4" s="1"/>
  <c r="E33" i="4" s="1"/>
  <c r="F33" i="4" s="1"/>
  <c r="G33" i="4" s="1"/>
  <c r="H33" i="4" s="1"/>
  <c r="I33" i="4" s="1"/>
  <c r="J33" i="4" s="1"/>
  <c r="K33" i="4" s="1"/>
  <c r="L33" i="4" s="1"/>
  <c r="M33" i="4" s="1"/>
  <c r="N33" i="4" s="1"/>
  <c r="O33" i="4" s="1"/>
  <c r="P33" i="4" s="1"/>
  <c r="Q33" i="4" s="1"/>
  <c r="R33" i="4" s="1"/>
  <c r="S33" i="4" s="1"/>
  <c r="T33" i="4" s="1"/>
  <c r="U33" i="4" s="1"/>
  <c r="V33" i="4" s="1"/>
  <c r="C32" i="4"/>
  <c r="H23" i="4"/>
  <c r="K23" i="4" s="1"/>
  <c r="N23" i="4" s="1"/>
  <c r="Q23" i="4" s="1"/>
  <c r="T23" i="4" s="1"/>
  <c r="H22" i="4"/>
  <c r="K22" i="4" s="1"/>
  <c r="N22" i="4" s="1"/>
  <c r="Q22" i="4" s="1"/>
  <c r="T22" i="4" s="1"/>
  <c r="C25" i="4"/>
  <c r="D25" i="4" s="1"/>
  <c r="E25" i="4" s="1"/>
  <c r="F25" i="4" s="1"/>
  <c r="G25" i="4" s="1"/>
  <c r="H25" i="4" s="1"/>
  <c r="I25" i="4" s="1"/>
  <c r="J25" i="4" s="1"/>
  <c r="K25" i="4" s="1"/>
  <c r="L25" i="4" s="1"/>
  <c r="M25" i="4" s="1"/>
  <c r="N25" i="4" s="1"/>
  <c r="O25" i="4" s="1"/>
  <c r="P25" i="4" s="1"/>
  <c r="Q25" i="4" s="1"/>
  <c r="R25" i="4" s="1"/>
  <c r="S25" i="4" s="1"/>
  <c r="T25" i="4" s="1"/>
  <c r="U25" i="4" s="1"/>
  <c r="V25" i="4" s="1"/>
  <c r="C24" i="4"/>
  <c r="D24" i="4" s="1"/>
  <c r="E24" i="4" s="1"/>
  <c r="F24" i="4" s="1"/>
  <c r="G24" i="4" s="1"/>
  <c r="H24" i="4" s="1"/>
  <c r="I24" i="4" s="1"/>
  <c r="J24" i="4" s="1"/>
  <c r="K24" i="4" s="1"/>
  <c r="L24" i="4" s="1"/>
  <c r="M24" i="4" s="1"/>
  <c r="N24" i="4" s="1"/>
  <c r="O24" i="4" s="1"/>
  <c r="P24" i="4" s="1"/>
  <c r="Q24" i="4" s="1"/>
  <c r="R24" i="4" s="1"/>
  <c r="S24" i="4" s="1"/>
  <c r="T24" i="4" s="1"/>
  <c r="U24" i="4" s="1"/>
  <c r="V24" i="4" s="1"/>
  <c r="B23" i="4"/>
  <c r="D23" i="4" s="1"/>
  <c r="G23" i="4" s="1"/>
  <c r="J23" i="4" s="1"/>
  <c r="M23" i="4" s="1"/>
  <c r="P23" i="4" s="1"/>
  <c r="S23" i="4" s="1"/>
  <c r="V23" i="4" s="1"/>
  <c r="B22" i="4"/>
  <c r="D22" i="4" s="1"/>
  <c r="G22" i="4" s="1"/>
  <c r="J22" i="4" s="1"/>
  <c r="M22" i="4" s="1"/>
  <c r="P22" i="4" s="1"/>
  <c r="S22" i="4" s="1"/>
  <c r="V22" i="4" s="1"/>
  <c r="F23" i="4"/>
  <c r="I23" i="4" s="1"/>
  <c r="L23" i="4" s="1"/>
  <c r="O23" i="4" s="1"/>
  <c r="R23" i="4" s="1"/>
  <c r="U23" i="4" s="1"/>
  <c r="R32" i="19" l="1"/>
  <c r="Q31" i="19"/>
  <c r="P72" i="19"/>
  <c r="S62" i="19"/>
  <c r="R61" i="19"/>
  <c r="R56" i="19"/>
  <c r="Q55" i="19"/>
  <c r="Q63" i="19"/>
  <c r="R64" i="19"/>
  <c r="S17" i="19"/>
  <c r="T18" i="19"/>
  <c r="R26" i="19"/>
  <c r="S27" i="19"/>
  <c r="U25" i="19"/>
  <c r="T21" i="19"/>
  <c r="C31" i="4"/>
  <c r="G62" i="4"/>
  <c r="F61" i="4"/>
  <c r="I64" i="4"/>
  <c r="B21" i="4"/>
  <c r="F27" i="4"/>
  <c r="F26" i="4" s="1"/>
  <c r="C21" i="4"/>
  <c r="E36" i="4"/>
  <c r="N21" i="4"/>
  <c r="D32" i="4"/>
  <c r="D31" i="4" s="1"/>
  <c r="G21" i="4"/>
  <c r="H21" i="4"/>
  <c r="P21" i="4"/>
  <c r="Q21" i="4"/>
  <c r="V21" i="4"/>
  <c r="J21" i="4"/>
  <c r="K21" i="4"/>
  <c r="S21" i="4"/>
  <c r="D21" i="4"/>
  <c r="T21" i="4"/>
  <c r="E21" i="4"/>
  <c r="M21" i="4"/>
  <c r="C20" i="4"/>
  <c r="D20" i="4" s="1"/>
  <c r="E20" i="4" s="1"/>
  <c r="F20" i="4" s="1"/>
  <c r="G20" i="4" s="1"/>
  <c r="H20" i="4" s="1"/>
  <c r="I20" i="4" s="1"/>
  <c r="J20" i="4" s="1"/>
  <c r="K20" i="4" s="1"/>
  <c r="L20" i="4" s="1"/>
  <c r="M20" i="4" s="1"/>
  <c r="N20" i="4" s="1"/>
  <c r="O20" i="4" s="1"/>
  <c r="P20" i="4" s="1"/>
  <c r="Q20" i="4" s="1"/>
  <c r="R20" i="4" s="1"/>
  <c r="S20" i="4" s="1"/>
  <c r="T20" i="4" s="1"/>
  <c r="U20" i="4" s="1"/>
  <c r="V20" i="4" s="1"/>
  <c r="C19" i="4"/>
  <c r="D19" i="4" s="1"/>
  <c r="E19" i="4" s="1"/>
  <c r="F19" i="4" s="1"/>
  <c r="G19" i="4" s="1"/>
  <c r="H19" i="4" s="1"/>
  <c r="I19" i="4" s="1"/>
  <c r="J19" i="4" s="1"/>
  <c r="K19" i="4" s="1"/>
  <c r="L19" i="4" s="1"/>
  <c r="M19" i="4" s="1"/>
  <c r="N19" i="4" s="1"/>
  <c r="O19" i="4" s="1"/>
  <c r="P19" i="4" s="1"/>
  <c r="Q19" i="4" s="1"/>
  <c r="R19" i="4" s="1"/>
  <c r="S19" i="4" s="1"/>
  <c r="T19" i="4" s="1"/>
  <c r="U19" i="4" s="1"/>
  <c r="V19" i="4" s="1"/>
  <c r="C26" i="2"/>
  <c r="C19" i="2"/>
  <c r="C10" i="2"/>
  <c r="C7" i="2"/>
  <c r="S32" i="19" l="1"/>
  <c r="R31" i="19"/>
  <c r="V25" i="19"/>
  <c r="U21" i="19"/>
  <c r="S26" i="19"/>
  <c r="T27" i="19"/>
  <c r="Q72" i="19"/>
  <c r="T17" i="19"/>
  <c r="U18" i="19"/>
  <c r="S56" i="19"/>
  <c r="R55" i="19"/>
  <c r="S64" i="19"/>
  <c r="R63" i="19"/>
  <c r="T62" i="19"/>
  <c r="S61" i="19"/>
  <c r="J64" i="4"/>
  <c r="H62" i="4"/>
  <c r="G61" i="4"/>
  <c r="G27" i="4"/>
  <c r="G26" i="4" s="1"/>
  <c r="F36" i="4"/>
  <c r="E32" i="4"/>
  <c r="E31" i="4" s="1"/>
  <c r="C18" i="4"/>
  <c r="C17" i="4" s="1"/>
  <c r="F112" i="3"/>
  <c r="Y112" i="3" s="1"/>
  <c r="F111" i="3"/>
  <c r="Y111" i="3" s="1"/>
  <c r="F110" i="3"/>
  <c r="Y110" i="3" s="1"/>
  <c r="F109" i="3"/>
  <c r="Y109" i="3" s="1"/>
  <c r="F108" i="3"/>
  <c r="Y108" i="3" s="1"/>
  <c r="F107" i="3"/>
  <c r="Y107" i="3" s="1"/>
  <c r="F106" i="3"/>
  <c r="Y106" i="3" s="1"/>
  <c r="F105" i="3"/>
  <c r="Y105" i="3" s="1"/>
  <c r="F104" i="3"/>
  <c r="Y104" i="3" s="1"/>
  <c r="F103" i="3"/>
  <c r="Y103" i="3" s="1"/>
  <c r="F102" i="3"/>
  <c r="Y102" i="3" s="1"/>
  <c r="F101" i="3"/>
  <c r="Y101" i="3" s="1"/>
  <c r="R72" i="19" l="1"/>
  <c r="S31" i="19"/>
  <c r="T32" i="19"/>
  <c r="T64" i="19"/>
  <c r="S63" i="19"/>
  <c r="T56" i="19"/>
  <c r="S55" i="19"/>
  <c r="S72" i="19" s="1"/>
  <c r="U27" i="19"/>
  <c r="T26" i="19"/>
  <c r="U17" i="19"/>
  <c r="V18" i="19"/>
  <c r="V21" i="19"/>
  <c r="U62" i="19"/>
  <c r="T61" i="19"/>
  <c r="Y100" i="3"/>
  <c r="I62" i="4"/>
  <c r="H61" i="4"/>
  <c r="K64" i="4"/>
  <c r="H27" i="4"/>
  <c r="H26" i="4" s="1"/>
  <c r="F100" i="3"/>
  <c r="G36" i="4"/>
  <c r="F32" i="4"/>
  <c r="F31" i="4" s="1"/>
  <c r="D18" i="4"/>
  <c r="D17" i="4" s="1"/>
  <c r="F22" i="4"/>
  <c r="F85" i="3"/>
  <c r="Y85" i="3" s="1"/>
  <c r="F86" i="3"/>
  <c r="Y86" i="3" s="1"/>
  <c r="F87" i="3"/>
  <c r="Y87" i="3" s="1"/>
  <c r="F88" i="3"/>
  <c r="Y88" i="3" s="1"/>
  <c r="F160" i="3"/>
  <c r="V160" i="3" s="1"/>
  <c r="F161" i="3"/>
  <c r="V161" i="3" s="1"/>
  <c r="F81" i="3"/>
  <c r="Y81" i="3" s="1"/>
  <c r="F80" i="3"/>
  <c r="Y80" i="3" s="1"/>
  <c r="F83" i="3"/>
  <c r="Y83" i="3" s="1"/>
  <c r="F82" i="3"/>
  <c r="Y82" i="3" s="1"/>
  <c r="F78" i="3"/>
  <c r="Y78" i="3" s="1"/>
  <c r="F77" i="3"/>
  <c r="F65" i="3"/>
  <c r="Y65" i="3" s="1"/>
  <c r="F74" i="3"/>
  <c r="Y74" i="3" s="1"/>
  <c r="F75" i="3"/>
  <c r="Y75" i="3" s="1"/>
  <c r="F73" i="3"/>
  <c r="Y73" i="3" s="1"/>
  <c r="F71" i="3"/>
  <c r="Y71" i="3" s="1"/>
  <c r="F70" i="3"/>
  <c r="Y70" i="3" s="1"/>
  <c r="F69" i="3"/>
  <c r="Y69" i="3" s="1"/>
  <c r="F68" i="3"/>
  <c r="Y68" i="3" s="1"/>
  <c r="F67" i="3"/>
  <c r="F64" i="3"/>
  <c r="Y64" i="3" s="1"/>
  <c r="F63" i="3"/>
  <c r="Y63" i="3" s="1"/>
  <c r="F62" i="3"/>
  <c r="Y62" i="3" s="1"/>
  <c r="F61" i="3"/>
  <c r="Y61" i="3" s="1"/>
  <c r="F59" i="3"/>
  <c r="Y59" i="3" s="1"/>
  <c r="F58" i="3"/>
  <c r="Y58" i="3" s="1"/>
  <c r="F57" i="3"/>
  <c r="Y57" i="3" s="1"/>
  <c r="F56" i="3"/>
  <c r="Y56" i="3" s="1"/>
  <c r="F55" i="3"/>
  <c r="F53" i="3"/>
  <c r="Y53" i="3" s="1"/>
  <c r="F52" i="3"/>
  <c r="Y52" i="3" s="1"/>
  <c r="F51" i="3"/>
  <c r="Y51" i="3" s="1"/>
  <c r="F50" i="3"/>
  <c r="Y50" i="3" s="1"/>
  <c r="F49" i="3"/>
  <c r="Y49" i="3" s="1"/>
  <c r="F47" i="3"/>
  <c r="Y47" i="3" s="1"/>
  <c r="F46" i="3"/>
  <c r="Y46" i="3" s="1"/>
  <c r="F45" i="3"/>
  <c r="Y45" i="3" s="1"/>
  <c r="F44" i="3"/>
  <c r="Y44" i="3" s="1"/>
  <c r="F43" i="3"/>
  <c r="Y43" i="3" s="1"/>
  <c r="F37" i="3"/>
  <c r="Y37" i="3" s="1"/>
  <c r="F38" i="3"/>
  <c r="Y38" i="3" s="1"/>
  <c r="F39" i="3"/>
  <c r="Y39" i="3" s="1"/>
  <c r="F40" i="3"/>
  <c r="Y40" i="3" s="1"/>
  <c r="F41" i="3"/>
  <c r="Y41" i="3" s="1"/>
  <c r="Y77" i="3" l="1"/>
  <c r="Y76" i="3" s="1"/>
  <c r="Y67" i="3"/>
  <c r="Y66" i="3" s="1"/>
  <c r="Y55" i="3"/>
  <c r="Y54" i="3" s="1"/>
  <c r="Y48" i="3"/>
  <c r="U32" i="19"/>
  <c r="T31" i="19"/>
  <c r="U26" i="19"/>
  <c r="V27" i="19"/>
  <c r="V62" i="19"/>
  <c r="U61" i="19"/>
  <c r="U56" i="19"/>
  <c r="T55" i="19"/>
  <c r="U64" i="19"/>
  <c r="T63" i="19"/>
  <c r="V17" i="19"/>
  <c r="Y79" i="3"/>
  <c r="Y60" i="3"/>
  <c r="Y36" i="3"/>
  <c r="Y42" i="3"/>
  <c r="Y72" i="3"/>
  <c r="L64" i="4"/>
  <c r="J62" i="4"/>
  <c r="I61" i="4"/>
  <c r="I27" i="4"/>
  <c r="I26" i="4" s="1"/>
  <c r="H36" i="4"/>
  <c r="E18" i="4"/>
  <c r="E17" i="4" s="1"/>
  <c r="F21" i="4"/>
  <c r="I22" i="4"/>
  <c r="G32" i="4"/>
  <c r="G31" i="4" s="1"/>
  <c r="F48" i="3"/>
  <c r="F79" i="3"/>
  <c r="F76" i="3"/>
  <c r="F36" i="3"/>
  <c r="F66" i="3"/>
  <c r="F42" i="3"/>
  <c r="F54" i="3"/>
  <c r="F60" i="3"/>
  <c r="F72" i="3"/>
  <c r="F157" i="3"/>
  <c r="V157" i="3" s="1"/>
  <c r="T72" i="19" l="1"/>
  <c r="V32" i="19"/>
  <c r="U31" i="19"/>
  <c r="V56" i="19"/>
  <c r="U55" i="19"/>
  <c r="V61" i="19"/>
  <c r="V26" i="19"/>
  <c r="V64" i="19"/>
  <c r="U63" i="19"/>
  <c r="F18" i="4"/>
  <c r="F17" i="4" s="1"/>
  <c r="K62" i="4"/>
  <c r="J61" i="4"/>
  <c r="M64" i="4"/>
  <c r="J27" i="4"/>
  <c r="J26" i="4" s="1"/>
  <c r="I36" i="4"/>
  <c r="H32" i="4"/>
  <c r="H31" i="4" s="1"/>
  <c r="I21" i="4"/>
  <c r="L22" i="4"/>
  <c r="G33" i="16"/>
  <c r="I33" i="16" s="1"/>
  <c r="U72" i="19" l="1"/>
  <c r="V31" i="19"/>
  <c r="V63" i="19"/>
  <c r="V55" i="19"/>
  <c r="G18" i="4"/>
  <c r="G17" i="4" s="1"/>
  <c r="N64" i="4"/>
  <c r="L62" i="4"/>
  <c r="K61" i="4"/>
  <c r="K27" i="4"/>
  <c r="K26" i="4" s="1"/>
  <c r="J36" i="4"/>
  <c r="O22" i="4"/>
  <c r="L21" i="4"/>
  <c r="I32" i="4"/>
  <c r="I31" i="4" s="1"/>
  <c r="C16" i="4"/>
  <c r="D16" i="4" s="1"/>
  <c r="E16" i="4" s="1"/>
  <c r="F16" i="4" s="1"/>
  <c r="G16" i="4" s="1"/>
  <c r="H16" i="4" s="1"/>
  <c r="I16" i="4" s="1"/>
  <c r="J16" i="4" s="1"/>
  <c r="K16" i="4" s="1"/>
  <c r="L16" i="4" s="1"/>
  <c r="M16" i="4" s="1"/>
  <c r="N16" i="4" s="1"/>
  <c r="O16" i="4" s="1"/>
  <c r="P16" i="4" s="1"/>
  <c r="Q16" i="4" s="1"/>
  <c r="R16" i="4" s="1"/>
  <c r="S16" i="4" s="1"/>
  <c r="T16" i="4" s="1"/>
  <c r="U16" i="4" s="1"/>
  <c r="V16" i="4" s="1"/>
  <c r="D51" i="16"/>
  <c r="B60" i="4" s="1"/>
  <c r="V72" i="19" l="1"/>
  <c r="H18" i="4"/>
  <c r="H17" i="4" s="1"/>
  <c r="O64" i="4"/>
  <c r="M62" i="4"/>
  <c r="L61" i="4"/>
  <c r="L27" i="4"/>
  <c r="L26" i="4" s="1"/>
  <c r="K36" i="4"/>
  <c r="J32" i="4"/>
  <c r="J31" i="4" s="1"/>
  <c r="R22" i="4"/>
  <c r="O21" i="4"/>
  <c r="I18" i="4" l="1"/>
  <c r="I17" i="4" s="1"/>
  <c r="N62" i="4"/>
  <c r="M61" i="4"/>
  <c r="P64" i="4"/>
  <c r="M27" i="4"/>
  <c r="M26" i="4" s="1"/>
  <c r="L36" i="4"/>
  <c r="U22" i="4"/>
  <c r="R21" i="4"/>
  <c r="K32" i="4"/>
  <c r="K31" i="4" s="1"/>
  <c r="F99" i="3"/>
  <c r="Y99" i="3" s="1"/>
  <c r="F98" i="3"/>
  <c r="Y98" i="3" s="1"/>
  <c r="F97" i="3"/>
  <c r="Y97" i="3" s="1"/>
  <c r="F96" i="3"/>
  <c r="Y96" i="3" s="1"/>
  <c r="F95" i="3"/>
  <c r="Y95" i="3" s="1"/>
  <c r="F94" i="3"/>
  <c r="Y94" i="3" s="1"/>
  <c r="F93" i="3"/>
  <c r="Y93" i="3" s="1"/>
  <c r="F92" i="3"/>
  <c r="Y92" i="3" s="1"/>
  <c r="F91" i="3"/>
  <c r="Y91" i="3" s="1"/>
  <c r="F90" i="3"/>
  <c r="Y90" i="3" s="1"/>
  <c r="F89" i="3"/>
  <c r="Y89" i="3" s="1"/>
  <c r="F172" i="3"/>
  <c r="V172" i="3" s="1"/>
  <c r="F171" i="3"/>
  <c r="V171" i="3" s="1"/>
  <c r="F170" i="3"/>
  <c r="V170" i="3" s="1"/>
  <c r="F169" i="3"/>
  <c r="V169" i="3" s="1"/>
  <c r="F168" i="3"/>
  <c r="V168" i="3" s="1"/>
  <c r="F167" i="3"/>
  <c r="V167" i="3" s="1"/>
  <c r="F166" i="3"/>
  <c r="V166" i="3" s="1"/>
  <c r="F165" i="3"/>
  <c r="V165" i="3" s="1"/>
  <c r="F164" i="3"/>
  <c r="V164" i="3" s="1"/>
  <c r="F163" i="3"/>
  <c r="V163" i="3" s="1"/>
  <c r="F162" i="3"/>
  <c r="V162" i="3" s="1"/>
  <c r="F156" i="3"/>
  <c r="V156" i="3" s="1"/>
  <c r="F155" i="3"/>
  <c r="V155" i="3" s="1"/>
  <c r="F154" i="3"/>
  <c r="V154" i="3" s="1"/>
  <c r="F153" i="3"/>
  <c r="V153" i="3" s="1"/>
  <c r="F152" i="3"/>
  <c r="V152" i="3" s="1"/>
  <c r="F151" i="3"/>
  <c r="V151" i="3" s="1"/>
  <c r="F150" i="3"/>
  <c r="V150" i="3" s="1"/>
  <c r="F149" i="3"/>
  <c r="V149" i="3" s="1"/>
  <c r="F148" i="3"/>
  <c r="V148" i="3" s="1"/>
  <c r="F147" i="3"/>
  <c r="V147" i="3" s="1"/>
  <c r="F146" i="3"/>
  <c r="V146" i="3" s="1"/>
  <c r="F145" i="3"/>
  <c r="V145" i="3" s="1"/>
  <c r="F144" i="3"/>
  <c r="V144" i="3" s="1"/>
  <c r="F143" i="3"/>
  <c r="V143" i="3" s="1"/>
  <c r="F142" i="3"/>
  <c r="V142" i="3" s="1"/>
  <c r="F141" i="3"/>
  <c r="V141" i="3" s="1"/>
  <c r="F140" i="3"/>
  <c r="V140" i="3" s="1"/>
  <c r="F139" i="3"/>
  <c r="V139" i="3" s="1"/>
  <c r="F138" i="3"/>
  <c r="V138" i="3" s="1"/>
  <c r="F137" i="3"/>
  <c r="V137" i="3" s="1"/>
  <c r="F136" i="3"/>
  <c r="V136" i="3" s="1"/>
  <c r="F135" i="3"/>
  <c r="V135" i="3" s="1"/>
  <c r="F134" i="3"/>
  <c r="V134" i="3" s="1"/>
  <c r="F133" i="3"/>
  <c r="V133" i="3" s="1"/>
  <c r="F132" i="3"/>
  <c r="V132" i="3" s="1"/>
  <c r="F131" i="3"/>
  <c r="V131" i="3" s="1"/>
  <c r="F130" i="3"/>
  <c r="V130" i="3" s="1"/>
  <c r="F129" i="3"/>
  <c r="V129" i="3" s="1"/>
  <c r="F128" i="3"/>
  <c r="V128" i="3" s="1"/>
  <c r="F127" i="3"/>
  <c r="V127" i="3" s="1"/>
  <c r="F126" i="3"/>
  <c r="V126" i="3" s="1"/>
  <c r="F125" i="3"/>
  <c r="V125" i="3" s="1"/>
  <c r="F124" i="3"/>
  <c r="V124" i="3" s="1"/>
  <c r="F123" i="3"/>
  <c r="V123" i="3" s="1"/>
  <c r="F122" i="3"/>
  <c r="V122" i="3" s="1"/>
  <c r="F121" i="3"/>
  <c r="V121" i="3" s="1"/>
  <c r="F120" i="3"/>
  <c r="V120" i="3" s="1"/>
  <c r="F119" i="3"/>
  <c r="V119" i="3" s="1"/>
  <c r="F118" i="3"/>
  <c r="V118" i="3" s="1"/>
  <c r="F117" i="3"/>
  <c r="V117" i="3" s="1"/>
  <c r="F116" i="3"/>
  <c r="V116" i="3" s="1"/>
  <c r="F115" i="3"/>
  <c r="V115" i="3" s="1"/>
  <c r="F24" i="3"/>
  <c r="Y24" i="3" s="1"/>
  <c r="F25" i="3"/>
  <c r="Y25" i="3" s="1"/>
  <c r="J18" i="4" l="1"/>
  <c r="J17" i="4" s="1"/>
  <c r="V159" i="3"/>
  <c r="V158" i="3" s="1"/>
  <c r="Y84" i="3"/>
  <c r="Y35" i="3" s="1"/>
  <c r="Q25" i="3"/>
  <c r="Q24" i="3"/>
  <c r="V114" i="3"/>
  <c r="V113" i="3" s="1"/>
  <c r="Q64" i="4"/>
  <c r="O62" i="4"/>
  <c r="N61" i="4"/>
  <c r="N27" i="4"/>
  <c r="N26" i="4" s="1"/>
  <c r="M36" i="4"/>
  <c r="L32" i="4"/>
  <c r="L31" i="4" s="1"/>
  <c r="U21" i="4"/>
  <c r="F84" i="3"/>
  <c r="F35" i="3" s="1"/>
  <c r="F159" i="3"/>
  <c r="F158" i="3" s="1"/>
  <c r="F114" i="3"/>
  <c r="F113" i="3" s="1"/>
  <c r="F23" i="3"/>
  <c r="Y23" i="3" s="1"/>
  <c r="F21" i="3"/>
  <c r="Y21" i="3" s="1"/>
  <c r="F20" i="3"/>
  <c r="Y20" i="3" s="1"/>
  <c r="F19" i="3"/>
  <c r="Y19" i="3" s="1"/>
  <c r="F34" i="3"/>
  <c r="Y34" i="3" s="1"/>
  <c r="F33" i="3"/>
  <c r="Y33" i="3" s="1"/>
  <c r="F32" i="3"/>
  <c r="Y32" i="3" s="1"/>
  <c r="F18" i="3"/>
  <c r="Y18" i="3" s="1"/>
  <c r="F17" i="3"/>
  <c r="Y17" i="3" s="1"/>
  <c r="F31" i="3"/>
  <c r="Y31" i="3" s="1"/>
  <c r="F30" i="3"/>
  <c r="Y30" i="3" s="1"/>
  <c r="F29" i="3"/>
  <c r="Y29" i="3" s="1"/>
  <c r="F27" i="3"/>
  <c r="Y27" i="3" s="1"/>
  <c r="F28" i="3"/>
  <c r="Y28" i="3" s="1"/>
  <c r="F16" i="3"/>
  <c r="Y16" i="3" s="1"/>
  <c r="F15" i="3"/>
  <c r="Y15" i="3" s="1"/>
  <c r="F14" i="3"/>
  <c r="Y14" i="3" s="1"/>
  <c r="F13" i="3"/>
  <c r="Y13" i="3" s="1"/>
  <c r="F12" i="3"/>
  <c r="Y12" i="3" s="1"/>
  <c r="F11" i="3"/>
  <c r="Y11" i="3" s="1"/>
  <c r="F10" i="3"/>
  <c r="Y10" i="3" s="1"/>
  <c r="F9" i="3"/>
  <c r="Y9" i="3" s="1"/>
  <c r="K18" i="4" l="1"/>
  <c r="K17" i="4" s="1"/>
  <c r="Q34" i="3"/>
  <c r="Q12" i="3"/>
  <c r="Q20" i="3"/>
  <c r="Q29" i="3"/>
  <c r="Q19" i="3"/>
  <c r="Q30" i="3"/>
  <c r="Q13" i="3"/>
  <c r="Q31" i="3"/>
  <c r="Q21" i="3"/>
  <c r="Q10" i="3"/>
  <c r="Q17" i="3"/>
  <c r="Q27" i="3"/>
  <c r="Q11" i="3"/>
  <c r="Q14" i="3"/>
  <c r="Q23" i="3"/>
  <c r="Q15" i="3"/>
  <c r="Q18" i="3"/>
  <c r="Q16" i="3"/>
  <c r="Q32" i="3"/>
  <c r="Q9" i="3"/>
  <c r="Q28" i="3"/>
  <c r="Q33" i="3"/>
  <c r="V173" i="3"/>
  <c r="F8" i="3"/>
  <c r="P62" i="4"/>
  <c r="O61" i="4"/>
  <c r="R64" i="4"/>
  <c r="O27" i="4"/>
  <c r="O26" i="4" s="1"/>
  <c r="N36" i="4"/>
  <c r="M32" i="4"/>
  <c r="M31" i="4" s="1"/>
  <c r="F26" i="3"/>
  <c r="B63" i="4"/>
  <c r="C59" i="4"/>
  <c r="D59" i="4" s="1"/>
  <c r="E59" i="4" s="1"/>
  <c r="F59" i="4" s="1"/>
  <c r="G59" i="4" s="1"/>
  <c r="H59" i="4" s="1"/>
  <c r="I59" i="4" s="1"/>
  <c r="J59" i="4" s="1"/>
  <c r="K59" i="4" s="1"/>
  <c r="L59" i="4" s="1"/>
  <c r="M59" i="4" s="1"/>
  <c r="N59" i="4" s="1"/>
  <c r="O59" i="4" s="1"/>
  <c r="P59" i="4" s="1"/>
  <c r="Q59" i="4" s="1"/>
  <c r="R59" i="4" s="1"/>
  <c r="S59" i="4" s="1"/>
  <c r="T59" i="4" s="1"/>
  <c r="U59" i="4" s="1"/>
  <c r="V59" i="4" s="1"/>
  <c r="G38" i="16"/>
  <c r="I38" i="16" s="1"/>
  <c r="G37" i="16"/>
  <c r="I37" i="16" s="1"/>
  <c r="G50" i="16"/>
  <c r="I50" i="16" s="1"/>
  <c r="G49" i="16"/>
  <c r="I49" i="16" s="1"/>
  <c r="G48" i="16"/>
  <c r="I48" i="16" s="1"/>
  <c r="G47" i="16"/>
  <c r="I47" i="16" s="1"/>
  <c r="G20" i="16"/>
  <c r="I20" i="16" s="1"/>
  <c r="G19" i="16"/>
  <c r="I19" i="16" s="1"/>
  <c r="G18" i="16"/>
  <c r="I18" i="16" s="1"/>
  <c r="G16" i="16"/>
  <c r="I16" i="16" s="1"/>
  <c r="G43" i="16"/>
  <c r="I43" i="16" s="1"/>
  <c r="G42" i="16"/>
  <c r="I42" i="16" s="1"/>
  <c r="G41" i="16"/>
  <c r="I41" i="16" s="1"/>
  <c r="G40" i="16"/>
  <c r="I40" i="16" s="1"/>
  <c r="G39" i="16"/>
  <c r="I39" i="16" s="1"/>
  <c r="G36" i="16"/>
  <c r="I36" i="16" s="1"/>
  <c r="G35" i="16"/>
  <c r="I35" i="16" s="1"/>
  <c r="G23" i="16"/>
  <c r="I23" i="16" s="1"/>
  <c r="G31" i="16"/>
  <c r="I31" i="16" s="1"/>
  <c r="G30" i="16"/>
  <c r="I30" i="16" s="1"/>
  <c r="G29" i="16"/>
  <c r="I29" i="16" s="1"/>
  <c r="G28" i="16"/>
  <c r="I28" i="16" s="1"/>
  <c r="G46" i="16"/>
  <c r="I46" i="16" s="1"/>
  <c r="G45" i="16"/>
  <c r="I45" i="16" s="1"/>
  <c r="G27" i="16"/>
  <c r="I27" i="16" s="1"/>
  <c r="G26" i="16"/>
  <c r="I26" i="16" s="1"/>
  <c r="I15" i="16"/>
  <c r="G14" i="16"/>
  <c r="I14" i="16" s="1"/>
  <c r="G17" i="16"/>
  <c r="I17" i="16" s="1"/>
  <c r="G44" i="16"/>
  <c r="I44" i="16" s="1"/>
  <c r="G32" i="16"/>
  <c r="I32" i="16" s="1"/>
  <c r="G25" i="16"/>
  <c r="I25" i="16" s="1"/>
  <c r="G24" i="16"/>
  <c r="I24" i="16" s="1"/>
  <c r="G22" i="16"/>
  <c r="I22" i="16" s="1"/>
  <c r="G21" i="16"/>
  <c r="I21" i="16" s="1"/>
  <c r="G12" i="16"/>
  <c r="I12" i="16" s="1"/>
  <c r="G11" i="16"/>
  <c r="I11" i="16" s="1"/>
  <c r="G10" i="16"/>
  <c r="I10" i="16" s="1"/>
  <c r="G9" i="16"/>
  <c r="I9" i="16" s="1"/>
  <c r="G8" i="16"/>
  <c r="I8" i="16" s="1"/>
  <c r="G7" i="16"/>
  <c r="I7" i="16" s="1"/>
  <c r="L18" i="4" l="1"/>
  <c r="L17" i="4" s="1"/>
  <c r="Q26" i="3"/>
  <c r="Q8" i="3"/>
  <c r="Q7" i="3" s="1"/>
  <c r="Q173" i="3" s="1"/>
  <c r="Y26" i="3"/>
  <c r="Y8" i="3"/>
  <c r="F7" i="3"/>
  <c r="F173" i="3" s="1"/>
  <c r="S64" i="4"/>
  <c r="Q62" i="4"/>
  <c r="P61" i="4"/>
  <c r="B6" i="4"/>
  <c r="B55" i="4"/>
  <c r="P27" i="4"/>
  <c r="P26" i="4" s="1"/>
  <c r="O36" i="4"/>
  <c r="N32" i="4"/>
  <c r="N31" i="4" s="1"/>
  <c r="M18" i="4"/>
  <c r="M17" i="4" s="1"/>
  <c r="C11" i="4"/>
  <c r="Y7" i="3" l="1"/>
  <c r="Y173" i="3" s="1"/>
  <c r="B72" i="4"/>
  <c r="R62" i="4"/>
  <c r="Q61" i="4"/>
  <c r="T64" i="4"/>
  <c r="Q27" i="4"/>
  <c r="Q26" i="4" s="1"/>
  <c r="P36" i="4"/>
  <c r="O32" i="4"/>
  <c r="O31" i="4" s="1"/>
  <c r="N18" i="4"/>
  <c r="N17" i="4" s="1"/>
  <c r="U64" i="4" l="1"/>
  <c r="S62" i="4"/>
  <c r="R61" i="4"/>
  <c r="R27" i="4"/>
  <c r="R26" i="4" s="1"/>
  <c r="Q36" i="4"/>
  <c r="P32" i="4"/>
  <c r="P31" i="4" s="1"/>
  <c r="O18" i="4"/>
  <c r="O17" i="4" s="1"/>
  <c r="T62" i="4" l="1"/>
  <c r="S61" i="4"/>
  <c r="V64" i="4"/>
  <c r="S27" i="4"/>
  <c r="S26" i="4" s="1"/>
  <c r="R36" i="4"/>
  <c r="Q32" i="4"/>
  <c r="Q31" i="4" s="1"/>
  <c r="P18" i="4"/>
  <c r="P17" i="4" s="1"/>
  <c r="C71" i="4"/>
  <c r="C63" i="4" s="1"/>
  <c r="C60" i="4"/>
  <c r="C56" i="4"/>
  <c r="D56" i="4" s="1"/>
  <c r="E56" i="4" s="1"/>
  <c r="F56" i="4" s="1"/>
  <c r="G56" i="4" s="1"/>
  <c r="H56" i="4" s="1"/>
  <c r="I56" i="4" s="1"/>
  <c r="J56" i="4" s="1"/>
  <c r="K56" i="4" s="1"/>
  <c r="L56" i="4" s="1"/>
  <c r="M56" i="4" s="1"/>
  <c r="N56" i="4" s="1"/>
  <c r="O56" i="4" s="1"/>
  <c r="P56" i="4" s="1"/>
  <c r="Q56" i="4" s="1"/>
  <c r="R56" i="4" s="1"/>
  <c r="S56" i="4" s="1"/>
  <c r="T56" i="4" s="1"/>
  <c r="U56" i="4" s="1"/>
  <c r="V56" i="4" s="1"/>
  <c r="C57" i="4"/>
  <c r="D57" i="4" s="1"/>
  <c r="E57" i="4" s="1"/>
  <c r="F57" i="4" s="1"/>
  <c r="G57" i="4" s="1"/>
  <c r="H57" i="4" s="1"/>
  <c r="I57" i="4" s="1"/>
  <c r="J57" i="4" s="1"/>
  <c r="K57" i="4" s="1"/>
  <c r="L57" i="4" s="1"/>
  <c r="M57" i="4" s="1"/>
  <c r="N57" i="4" s="1"/>
  <c r="O57" i="4" s="1"/>
  <c r="P57" i="4" s="1"/>
  <c r="Q57" i="4" s="1"/>
  <c r="R57" i="4" s="1"/>
  <c r="S57" i="4" s="1"/>
  <c r="T57" i="4" s="1"/>
  <c r="U57" i="4" s="1"/>
  <c r="V57" i="4" s="1"/>
  <c r="C15" i="4"/>
  <c r="D15" i="4" s="1"/>
  <c r="E15" i="4" s="1"/>
  <c r="F15" i="4" s="1"/>
  <c r="G15" i="4" s="1"/>
  <c r="H15" i="4" s="1"/>
  <c r="I15" i="4" s="1"/>
  <c r="J15" i="4" s="1"/>
  <c r="K15" i="4" s="1"/>
  <c r="L15" i="4" s="1"/>
  <c r="M15" i="4" s="1"/>
  <c r="N15" i="4" s="1"/>
  <c r="O15" i="4" s="1"/>
  <c r="P15" i="4" s="1"/>
  <c r="Q15" i="4" s="1"/>
  <c r="R15" i="4" s="1"/>
  <c r="S15" i="4" s="1"/>
  <c r="T15" i="4" s="1"/>
  <c r="U15" i="4" s="1"/>
  <c r="V15" i="4" s="1"/>
  <c r="C13" i="4"/>
  <c r="D13" i="4" s="1"/>
  <c r="E13" i="4" s="1"/>
  <c r="F13" i="4" s="1"/>
  <c r="G13" i="4" s="1"/>
  <c r="H13" i="4" s="1"/>
  <c r="I13" i="4" s="1"/>
  <c r="J13" i="4" s="1"/>
  <c r="K13" i="4" s="1"/>
  <c r="L13" i="4" s="1"/>
  <c r="M13" i="4" s="1"/>
  <c r="N13" i="4" s="1"/>
  <c r="O13" i="4" s="1"/>
  <c r="P13" i="4" s="1"/>
  <c r="Q13" i="4" s="1"/>
  <c r="R13" i="4" s="1"/>
  <c r="S13" i="4" s="1"/>
  <c r="T13" i="4" s="1"/>
  <c r="U13" i="4" s="1"/>
  <c r="V13" i="4" s="1"/>
  <c r="C12" i="4"/>
  <c r="D12" i="4" s="1"/>
  <c r="E12" i="4" s="1"/>
  <c r="F12" i="4" s="1"/>
  <c r="G12" i="4" s="1"/>
  <c r="H12" i="4" s="1"/>
  <c r="I12" i="4" s="1"/>
  <c r="J12" i="4" s="1"/>
  <c r="K12" i="4" s="1"/>
  <c r="L12" i="4" s="1"/>
  <c r="M12" i="4" s="1"/>
  <c r="N12" i="4" s="1"/>
  <c r="O12" i="4" s="1"/>
  <c r="P12" i="4" s="1"/>
  <c r="Q12" i="4" s="1"/>
  <c r="R12" i="4" s="1"/>
  <c r="S12" i="4" s="1"/>
  <c r="T12" i="4" s="1"/>
  <c r="U12" i="4" s="1"/>
  <c r="V12" i="4" s="1"/>
  <c r="D11" i="4"/>
  <c r="E11" i="4" s="1"/>
  <c r="F11" i="4" s="1"/>
  <c r="G11" i="4" s="1"/>
  <c r="H11" i="4" s="1"/>
  <c r="I11" i="4" s="1"/>
  <c r="J11" i="4" s="1"/>
  <c r="K11" i="4" s="1"/>
  <c r="L11" i="4" s="1"/>
  <c r="M11" i="4" s="1"/>
  <c r="N11" i="4" s="1"/>
  <c r="O11" i="4" s="1"/>
  <c r="P11" i="4" s="1"/>
  <c r="Q11" i="4" s="1"/>
  <c r="R11" i="4" s="1"/>
  <c r="S11" i="4" s="1"/>
  <c r="T11" i="4" s="1"/>
  <c r="U11" i="4" s="1"/>
  <c r="V11" i="4" s="1"/>
  <c r="C9" i="4"/>
  <c r="D9" i="4" s="1"/>
  <c r="E9" i="4" s="1"/>
  <c r="F9" i="4" s="1"/>
  <c r="G9" i="4" s="1"/>
  <c r="H9" i="4" s="1"/>
  <c r="I9" i="4" s="1"/>
  <c r="J9" i="4" s="1"/>
  <c r="K9" i="4" s="1"/>
  <c r="L9" i="4" s="1"/>
  <c r="M9" i="4" s="1"/>
  <c r="N9" i="4" s="1"/>
  <c r="O9" i="4" s="1"/>
  <c r="P9" i="4" s="1"/>
  <c r="Q9" i="4" s="1"/>
  <c r="R9" i="4" s="1"/>
  <c r="S9" i="4" s="1"/>
  <c r="T9" i="4" s="1"/>
  <c r="U9" i="4" s="1"/>
  <c r="V9" i="4" s="1"/>
  <c r="D71" i="4" l="1"/>
  <c r="U62" i="4"/>
  <c r="T61" i="4"/>
  <c r="T27" i="4"/>
  <c r="T26" i="4" s="1"/>
  <c r="S36" i="4"/>
  <c r="R32" i="4"/>
  <c r="R31" i="4" s="1"/>
  <c r="Q18" i="4"/>
  <c r="Q17" i="4" s="1"/>
  <c r="D60" i="4"/>
  <c r="C55" i="4"/>
  <c r="U7" i="4"/>
  <c r="M7" i="4"/>
  <c r="E7" i="4"/>
  <c r="T7" i="4"/>
  <c r="L7" i="4"/>
  <c r="D7" i="4"/>
  <c r="H7" i="4"/>
  <c r="S7" i="4"/>
  <c r="K7" i="4"/>
  <c r="R7" i="4"/>
  <c r="J7" i="4"/>
  <c r="P7" i="4"/>
  <c r="O7" i="4"/>
  <c r="Q7" i="4"/>
  <c r="I7" i="4"/>
  <c r="G7" i="4"/>
  <c r="V7" i="4"/>
  <c r="N7" i="4"/>
  <c r="F7" i="4"/>
  <c r="O8" i="4"/>
  <c r="G8" i="4"/>
  <c r="J8" i="4"/>
  <c r="V8" i="4"/>
  <c r="N8" i="4"/>
  <c r="F8" i="4"/>
  <c r="U8" i="4"/>
  <c r="M8" i="4"/>
  <c r="E8" i="4"/>
  <c r="Q8" i="4"/>
  <c r="T8" i="4"/>
  <c r="L8" i="4"/>
  <c r="D8" i="4"/>
  <c r="S8" i="4"/>
  <c r="K8" i="4"/>
  <c r="C8" i="4"/>
  <c r="R8" i="4"/>
  <c r="I8" i="4"/>
  <c r="P8" i="4"/>
  <c r="H8" i="4"/>
  <c r="Q10" i="4"/>
  <c r="I10" i="4"/>
  <c r="D10" i="4"/>
  <c r="P10" i="4"/>
  <c r="H10" i="4"/>
  <c r="L10" i="4"/>
  <c r="O10" i="4"/>
  <c r="G10" i="4"/>
  <c r="V10" i="4"/>
  <c r="N10" i="4"/>
  <c r="F10" i="4"/>
  <c r="T10" i="4"/>
  <c r="U10" i="4"/>
  <c r="M10" i="4"/>
  <c r="E10" i="4"/>
  <c r="S10" i="4"/>
  <c r="C10" i="4"/>
  <c r="R10" i="4"/>
  <c r="J10" i="4"/>
  <c r="K10" i="4"/>
  <c r="C33" i="2"/>
  <c r="J44" i="18" l="1"/>
  <c r="M44" i="18" s="1"/>
  <c r="N44" i="18" s="1"/>
  <c r="J29" i="18"/>
  <c r="M29" i="18" s="1"/>
  <c r="N29" i="18" s="1"/>
  <c r="J15" i="18"/>
  <c r="M15" i="18" s="1"/>
  <c r="N15" i="18" s="1"/>
  <c r="J26" i="18"/>
  <c r="M26" i="18" s="1"/>
  <c r="N26" i="18" s="1"/>
  <c r="J48" i="18"/>
  <c r="M48" i="18" s="1"/>
  <c r="N48" i="18" s="1"/>
  <c r="J45" i="18"/>
  <c r="M45" i="18" s="1"/>
  <c r="N45" i="18" s="1"/>
  <c r="J41" i="18"/>
  <c r="M41" i="18" s="1"/>
  <c r="N41" i="18" s="1"/>
  <c r="J38" i="18"/>
  <c r="M38" i="18" s="1"/>
  <c r="N38" i="18" s="1"/>
  <c r="J36" i="18"/>
  <c r="M36" i="18" s="1"/>
  <c r="N36" i="18" s="1"/>
  <c r="J32" i="18"/>
  <c r="M32" i="18" s="1"/>
  <c r="N32" i="18" s="1"/>
  <c r="J34" i="18"/>
  <c r="M34" i="18" s="1"/>
  <c r="N34" i="18" s="1"/>
  <c r="J20" i="18"/>
  <c r="M20" i="18" s="1"/>
  <c r="N20" i="18" s="1"/>
  <c r="J10" i="18"/>
  <c r="M10" i="18" s="1"/>
  <c r="N10" i="18" s="1"/>
  <c r="J7" i="18"/>
  <c r="M7" i="18" s="1"/>
  <c r="N7" i="18" s="1"/>
  <c r="J23" i="18"/>
  <c r="M23" i="18" s="1"/>
  <c r="N23" i="18" s="1"/>
  <c r="J47" i="18"/>
  <c r="M47" i="18" s="1"/>
  <c r="N47" i="18" s="1"/>
  <c r="J43" i="18"/>
  <c r="M43" i="18" s="1"/>
  <c r="N43" i="18" s="1"/>
  <c r="J14" i="18"/>
  <c r="M14" i="18" s="1"/>
  <c r="N14" i="18" s="1"/>
  <c r="J9" i="18"/>
  <c r="M9" i="18" s="1"/>
  <c r="N9" i="18" s="1"/>
  <c r="J40" i="18"/>
  <c r="M40" i="18" s="1"/>
  <c r="N40" i="18" s="1"/>
  <c r="J30" i="18"/>
  <c r="M30" i="18" s="1"/>
  <c r="N30" i="18" s="1"/>
  <c r="J24" i="18"/>
  <c r="M24" i="18" s="1"/>
  <c r="N24" i="18" s="1"/>
  <c r="J22" i="18"/>
  <c r="M22" i="18" s="1"/>
  <c r="N22" i="18" s="1"/>
  <c r="J19" i="18"/>
  <c r="M19" i="18" s="1"/>
  <c r="N19" i="18" s="1"/>
  <c r="J25" i="18"/>
  <c r="M25" i="18" s="1"/>
  <c r="N25" i="18" s="1"/>
  <c r="J17" i="18"/>
  <c r="M17" i="18" s="1"/>
  <c r="N17" i="18" s="1"/>
  <c r="J12" i="18"/>
  <c r="M12" i="18" s="1"/>
  <c r="N12" i="18" s="1"/>
  <c r="J50" i="18"/>
  <c r="M50" i="18" s="1"/>
  <c r="N50" i="18" s="1"/>
  <c r="J27" i="18"/>
  <c r="M27" i="18" s="1"/>
  <c r="N27" i="18" s="1"/>
  <c r="J46" i="18"/>
  <c r="M46" i="18" s="1"/>
  <c r="N46" i="18" s="1"/>
  <c r="J42" i="18"/>
  <c r="M42" i="18" s="1"/>
  <c r="N42" i="18" s="1"/>
  <c r="J39" i="18"/>
  <c r="M39" i="18" s="1"/>
  <c r="N39" i="18" s="1"/>
  <c r="J37" i="18"/>
  <c r="M37" i="18" s="1"/>
  <c r="N37" i="18" s="1"/>
  <c r="J35" i="18"/>
  <c r="M35" i="18" s="1"/>
  <c r="N35" i="18" s="1"/>
  <c r="J33" i="18"/>
  <c r="M33" i="18" s="1"/>
  <c r="N33" i="18" s="1"/>
  <c r="J28" i="18"/>
  <c r="M28" i="18" s="1"/>
  <c r="N28" i="18" s="1"/>
  <c r="J16" i="18"/>
  <c r="M16" i="18" s="1"/>
  <c r="N16" i="18" s="1"/>
  <c r="J49" i="18"/>
  <c r="M49" i="18" s="1"/>
  <c r="N49" i="18" s="1"/>
  <c r="J31" i="18"/>
  <c r="M31" i="18" s="1"/>
  <c r="N31" i="18" s="1"/>
  <c r="J21" i="18"/>
  <c r="M21" i="18" s="1"/>
  <c r="N21" i="18" s="1"/>
  <c r="J18" i="18"/>
  <c r="M18" i="18" s="1"/>
  <c r="N18" i="18" s="1"/>
  <c r="J13" i="18"/>
  <c r="M13" i="18" s="1"/>
  <c r="N13" i="18" s="1"/>
  <c r="J11" i="18"/>
  <c r="M11" i="18" s="1"/>
  <c r="N11" i="18" s="1"/>
  <c r="J8" i="18"/>
  <c r="M8" i="18" s="1"/>
  <c r="N8" i="18" s="1"/>
  <c r="J50" i="16"/>
  <c r="M50" i="16" s="1"/>
  <c r="N50" i="16" s="1"/>
  <c r="J42" i="16"/>
  <c r="M42" i="16" s="1"/>
  <c r="N42" i="16" s="1"/>
  <c r="J34" i="16"/>
  <c r="M34" i="16" s="1"/>
  <c r="N34" i="16" s="1"/>
  <c r="J26" i="16"/>
  <c r="M26" i="16" s="1"/>
  <c r="N26" i="16" s="1"/>
  <c r="J18" i="16"/>
  <c r="M18" i="16" s="1"/>
  <c r="N18" i="16" s="1"/>
  <c r="J10" i="16"/>
  <c r="M10" i="16" s="1"/>
  <c r="N10" i="16" s="1"/>
  <c r="J28" i="16"/>
  <c r="M28" i="16" s="1"/>
  <c r="N28" i="16" s="1"/>
  <c r="J49" i="16"/>
  <c r="M49" i="16" s="1"/>
  <c r="N49" i="16" s="1"/>
  <c r="J41" i="16"/>
  <c r="M41" i="16" s="1"/>
  <c r="N41" i="16" s="1"/>
  <c r="J33" i="16"/>
  <c r="M33" i="16" s="1"/>
  <c r="N33" i="16" s="1"/>
  <c r="J25" i="16"/>
  <c r="M25" i="16" s="1"/>
  <c r="N25" i="16" s="1"/>
  <c r="J17" i="16"/>
  <c r="M17" i="16" s="1"/>
  <c r="N17" i="16" s="1"/>
  <c r="J9" i="16"/>
  <c r="M9" i="16" s="1"/>
  <c r="N9" i="16" s="1"/>
  <c r="J20" i="16"/>
  <c r="M20" i="16" s="1"/>
  <c r="N20" i="16" s="1"/>
  <c r="J48" i="16"/>
  <c r="M48" i="16" s="1"/>
  <c r="N48" i="16" s="1"/>
  <c r="J40" i="16"/>
  <c r="M40" i="16" s="1"/>
  <c r="N40" i="16" s="1"/>
  <c r="J32" i="16"/>
  <c r="M32" i="16" s="1"/>
  <c r="N32" i="16" s="1"/>
  <c r="J24" i="16"/>
  <c r="M24" i="16" s="1"/>
  <c r="N24" i="16" s="1"/>
  <c r="J16" i="16"/>
  <c r="M16" i="16" s="1"/>
  <c r="N16" i="16" s="1"/>
  <c r="J8" i="16"/>
  <c r="M8" i="16" s="1"/>
  <c r="N8" i="16" s="1"/>
  <c r="J36" i="16"/>
  <c r="M36" i="16" s="1"/>
  <c r="N36" i="16" s="1"/>
  <c r="J47" i="16"/>
  <c r="M47" i="16" s="1"/>
  <c r="N47" i="16" s="1"/>
  <c r="J39" i="16"/>
  <c r="M39" i="16" s="1"/>
  <c r="N39" i="16" s="1"/>
  <c r="J31" i="16"/>
  <c r="M31" i="16" s="1"/>
  <c r="N31" i="16" s="1"/>
  <c r="J23" i="16"/>
  <c r="M23" i="16" s="1"/>
  <c r="N23" i="16" s="1"/>
  <c r="J15" i="16"/>
  <c r="M15" i="16" s="1"/>
  <c r="N15" i="16" s="1"/>
  <c r="J7" i="16"/>
  <c r="M7" i="16" s="1"/>
  <c r="N7" i="16" s="1"/>
  <c r="J12" i="16"/>
  <c r="M12" i="16" s="1"/>
  <c r="N12" i="16" s="1"/>
  <c r="J46" i="16"/>
  <c r="M46" i="16" s="1"/>
  <c r="N46" i="16" s="1"/>
  <c r="J38" i="16"/>
  <c r="M38" i="16" s="1"/>
  <c r="N38" i="16" s="1"/>
  <c r="J30" i="16"/>
  <c r="M30" i="16" s="1"/>
  <c r="N30" i="16" s="1"/>
  <c r="J22" i="16"/>
  <c r="M22" i="16" s="1"/>
  <c r="N22" i="16" s="1"/>
  <c r="J14" i="16"/>
  <c r="M14" i="16" s="1"/>
  <c r="N14" i="16" s="1"/>
  <c r="J45" i="16"/>
  <c r="M45" i="16" s="1"/>
  <c r="N45" i="16" s="1"/>
  <c r="J37" i="16"/>
  <c r="M37" i="16" s="1"/>
  <c r="N37" i="16" s="1"/>
  <c r="J29" i="16"/>
  <c r="M29" i="16" s="1"/>
  <c r="N29" i="16" s="1"/>
  <c r="J21" i="16"/>
  <c r="M21" i="16" s="1"/>
  <c r="N21" i="16" s="1"/>
  <c r="J13" i="16"/>
  <c r="M13" i="16" s="1"/>
  <c r="N13" i="16" s="1"/>
  <c r="J44" i="16"/>
  <c r="M44" i="16" s="1"/>
  <c r="N44" i="16" s="1"/>
  <c r="J43" i="16"/>
  <c r="M43" i="16" s="1"/>
  <c r="N43" i="16" s="1"/>
  <c r="J35" i="16"/>
  <c r="M35" i="16" s="1"/>
  <c r="N35" i="16" s="1"/>
  <c r="J27" i="16"/>
  <c r="M27" i="16" s="1"/>
  <c r="N27" i="16" s="1"/>
  <c r="J19" i="16"/>
  <c r="M19" i="16" s="1"/>
  <c r="N19" i="16" s="1"/>
  <c r="J11" i="16"/>
  <c r="M11" i="16" s="1"/>
  <c r="N11" i="16" s="1"/>
  <c r="E71" i="4"/>
  <c r="D63" i="4"/>
  <c r="V62" i="4"/>
  <c r="U61" i="4"/>
  <c r="U27" i="4"/>
  <c r="U26" i="4" s="1"/>
  <c r="C6" i="4"/>
  <c r="C72" i="4" s="1"/>
  <c r="U6" i="4"/>
  <c r="T36" i="4"/>
  <c r="S32" i="4"/>
  <c r="S31" i="4" s="1"/>
  <c r="H6" i="4"/>
  <c r="R18" i="4"/>
  <c r="R17" i="4" s="1"/>
  <c r="V6" i="4"/>
  <c r="R6" i="4"/>
  <c r="D6" i="4"/>
  <c r="P6" i="4"/>
  <c r="G6" i="4"/>
  <c r="L6" i="4"/>
  <c r="J6" i="4"/>
  <c r="I6" i="4"/>
  <c r="T6" i="4"/>
  <c r="Q6" i="4"/>
  <c r="K6" i="4"/>
  <c r="F6" i="4"/>
  <c r="S6" i="4"/>
  <c r="E6" i="4"/>
  <c r="N6" i="4"/>
  <c r="O6" i="4"/>
  <c r="M6" i="4"/>
  <c r="E60" i="4"/>
  <c r="D55" i="4"/>
  <c r="S7" i="18" l="1"/>
  <c r="AG7" i="18"/>
  <c r="W7" i="18"/>
  <c r="Y7" i="18"/>
  <c r="AB7" i="18"/>
  <c r="AA7" i="18"/>
  <c r="AH7" i="18"/>
  <c r="Q7" i="18"/>
  <c r="AD7" i="18"/>
  <c r="T7" i="18"/>
  <c r="Z7" i="18"/>
  <c r="AE7" i="18"/>
  <c r="V7" i="18"/>
  <c r="R7" i="18"/>
  <c r="AC7" i="18"/>
  <c r="AF7" i="18"/>
  <c r="O7" i="18"/>
  <c r="X7" i="18"/>
  <c r="U7" i="18"/>
  <c r="P7" i="18"/>
  <c r="N51" i="18"/>
  <c r="AE27" i="18"/>
  <c r="AA27" i="18"/>
  <c r="O27" i="18"/>
  <c r="U27" i="18"/>
  <c r="R27" i="18"/>
  <c r="P27" i="18"/>
  <c r="AG27" i="18"/>
  <c r="Q27" i="18"/>
  <c r="AB27" i="18"/>
  <c r="Y27" i="18"/>
  <c r="T27" i="18"/>
  <c r="AD27" i="18"/>
  <c r="W27" i="18"/>
  <c r="V27" i="18"/>
  <c r="AC27" i="18"/>
  <c r="AH27" i="18"/>
  <c r="S27" i="18"/>
  <c r="Z27" i="18"/>
  <c r="AF27" i="18"/>
  <c r="X27" i="18"/>
  <c r="X48" i="18"/>
  <c r="V48" i="18"/>
  <c r="P48" i="18"/>
  <c r="AG48" i="18"/>
  <c r="W48" i="18"/>
  <c r="AC48" i="18"/>
  <c r="AA48" i="18"/>
  <c r="Y48" i="18"/>
  <c r="AE48" i="18"/>
  <c r="U48" i="18"/>
  <c r="S48" i="18"/>
  <c r="Q48" i="18"/>
  <c r="O48" i="18"/>
  <c r="AH48" i="18"/>
  <c r="Z48" i="18"/>
  <c r="R48" i="18"/>
  <c r="AF48" i="18"/>
  <c r="T48" i="18"/>
  <c r="AD48" i="18"/>
  <c r="AB48" i="18"/>
  <c r="AF8" i="18"/>
  <c r="AB8" i="18"/>
  <c r="AA8" i="18"/>
  <c r="Y8" i="18"/>
  <c r="X8" i="18"/>
  <c r="AE8" i="18"/>
  <c r="S8" i="18"/>
  <c r="Q8" i="18"/>
  <c r="W8" i="18"/>
  <c r="AC8" i="18"/>
  <c r="O8" i="18"/>
  <c r="U8" i="18"/>
  <c r="AH8" i="18"/>
  <c r="Z8" i="18"/>
  <c r="T8" i="18"/>
  <c r="R8" i="18"/>
  <c r="AD8" i="18"/>
  <c r="V8" i="18"/>
  <c r="AG8" i="18"/>
  <c r="P8" i="18"/>
  <c r="AF28" i="18"/>
  <c r="AB28" i="18"/>
  <c r="T28" i="18"/>
  <c r="X28" i="18"/>
  <c r="AH28" i="18"/>
  <c r="AE28" i="18"/>
  <c r="U28" i="18"/>
  <c r="Z28" i="18"/>
  <c r="W28" i="18"/>
  <c r="R28" i="18"/>
  <c r="O28" i="18"/>
  <c r="AG28" i="18"/>
  <c r="AD28" i="18"/>
  <c r="AA28" i="18"/>
  <c r="Y28" i="18"/>
  <c r="V28" i="18"/>
  <c r="P28" i="18"/>
  <c r="S28" i="18"/>
  <c r="Q28" i="18"/>
  <c r="AC28" i="18"/>
  <c r="AC50" i="18"/>
  <c r="AA50" i="18"/>
  <c r="AG50" i="18"/>
  <c r="AE50" i="18"/>
  <c r="U50" i="18"/>
  <c r="S50" i="18"/>
  <c r="Y50" i="18"/>
  <c r="W50" i="18"/>
  <c r="Q50" i="18"/>
  <c r="O50" i="18"/>
  <c r="AB50" i="18"/>
  <c r="AH50" i="18"/>
  <c r="AF50" i="18"/>
  <c r="AD50" i="18"/>
  <c r="T50" i="18"/>
  <c r="Z50" i="18"/>
  <c r="R50" i="18"/>
  <c r="X50" i="18"/>
  <c r="P50" i="18"/>
  <c r="V50" i="18"/>
  <c r="AA40" i="18"/>
  <c r="X40" i="18"/>
  <c r="S40" i="18"/>
  <c r="O40" i="18"/>
  <c r="AD40" i="18"/>
  <c r="U40" i="18"/>
  <c r="AH40" i="18"/>
  <c r="AF40" i="18"/>
  <c r="Y40" i="18"/>
  <c r="W40" i="18"/>
  <c r="AC40" i="18"/>
  <c r="P40" i="18"/>
  <c r="AE40" i="18"/>
  <c r="AG40" i="18"/>
  <c r="V40" i="18"/>
  <c r="T40" i="18"/>
  <c r="Z40" i="18"/>
  <c r="AB40" i="18"/>
  <c r="R40" i="18"/>
  <c r="Q40" i="18"/>
  <c r="S20" i="18"/>
  <c r="Q20" i="18"/>
  <c r="O20" i="18"/>
  <c r="Y20" i="18"/>
  <c r="AB20" i="18"/>
  <c r="AG20" i="18"/>
  <c r="AH20" i="18"/>
  <c r="AF20" i="18"/>
  <c r="AD20" i="18"/>
  <c r="T20" i="18"/>
  <c r="AA20" i="18"/>
  <c r="Z20" i="18"/>
  <c r="X20" i="18"/>
  <c r="V20" i="18"/>
  <c r="AE20" i="18"/>
  <c r="R20" i="18"/>
  <c r="P20" i="18"/>
  <c r="U20" i="18"/>
  <c r="W20" i="18"/>
  <c r="AC20" i="18"/>
  <c r="AG26" i="18"/>
  <c r="AE26" i="18"/>
  <c r="AB26" i="18"/>
  <c r="Z26" i="18"/>
  <c r="Y26" i="18"/>
  <c r="W26" i="18"/>
  <c r="T26" i="18"/>
  <c r="V26" i="18"/>
  <c r="Q26" i="18"/>
  <c r="O26" i="18"/>
  <c r="R26" i="18"/>
  <c r="AF26" i="18"/>
  <c r="AC26" i="18"/>
  <c r="AA26" i="18"/>
  <c r="X26" i="18"/>
  <c r="U26" i="18"/>
  <c r="S26" i="18"/>
  <c r="P26" i="18"/>
  <c r="AH26" i="18"/>
  <c r="AD26" i="18"/>
  <c r="AG24" i="18"/>
  <c r="AC24" i="18"/>
  <c r="Y24" i="18"/>
  <c r="Z24" i="18"/>
  <c r="U24" i="18"/>
  <c r="Q24" i="18"/>
  <c r="R24" i="18"/>
  <c r="AF24" i="18"/>
  <c r="X24" i="18"/>
  <c r="P24" i="18"/>
  <c r="AE24" i="18"/>
  <c r="AA24" i="18"/>
  <c r="AD24" i="18"/>
  <c r="V24" i="18"/>
  <c r="W24" i="18"/>
  <c r="S24" i="18"/>
  <c r="AH24" i="18"/>
  <c r="O24" i="18"/>
  <c r="AB24" i="18"/>
  <c r="T24" i="18"/>
  <c r="AF16" i="18"/>
  <c r="X16" i="18"/>
  <c r="P16" i="18"/>
  <c r="AD16" i="18"/>
  <c r="T16" i="18"/>
  <c r="R16" i="18"/>
  <c r="V16" i="18"/>
  <c r="AG16" i="18"/>
  <c r="AC16" i="18"/>
  <c r="AA16" i="18"/>
  <c r="Y16" i="18"/>
  <c r="AE16" i="18"/>
  <c r="U16" i="18"/>
  <c r="S16" i="18"/>
  <c r="Q16" i="18"/>
  <c r="W16" i="18"/>
  <c r="O16" i="18"/>
  <c r="AH16" i="18"/>
  <c r="AB16" i="18"/>
  <c r="Z16" i="18"/>
  <c r="AD30" i="18"/>
  <c r="AH30" i="18"/>
  <c r="U30" i="18"/>
  <c r="S30" i="18"/>
  <c r="P30" i="18"/>
  <c r="O30" i="18"/>
  <c r="V30" i="18"/>
  <c r="AG30" i="18"/>
  <c r="AE30" i="18"/>
  <c r="AB30" i="18"/>
  <c r="Y30" i="18"/>
  <c r="W30" i="18"/>
  <c r="R30" i="18"/>
  <c r="T30" i="18"/>
  <c r="Q30" i="18"/>
  <c r="X30" i="18"/>
  <c r="AC30" i="18"/>
  <c r="AA30" i="18"/>
  <c r="Z30" i="18"/>
  <c r="AF30" i="18"/>
  <c r="R10" i="18"/>
  <c r="P10" i="18"/>
  <c r="AC10" i="18"/>
  <c r="AA10" i="18"/>
  <c r="AG10" i="18"/>
  <c r="U10" i="18"/>
  <c r="S10" i="18"/>
  <c r="Y10" i="18"/>
  <c r="AH10" i="18"/>
  <c r="Q10" i="18"/>
  <c r="AE10" i="18"/>
  <c r="V10" i="18"/>
  <c r="W10" i="18"/>
  <c r="AB10" i="18"/>
  <c r="Z10" i="18"/>
  <c r="O10" i="18"/>
  <c r="T10" i="18"/>
  <c r="AF10" i="18"/>
  <c r="AD10" i="18"/>
  <c r="X10" i="18"/>
  <c r="AE11" i="18"/>
  <c r="W11" i="18"/>
  <c r="O11" i="18"/>
  <c r="AH11" i="18"/>
  <c r="AF11" i="18"/>
  <c r="Z11" i="18"/>
  <c r="X11" i="18"/>
  <c r="AD11" i="18"/>
  <c r="R11" i="18"/>
  <c r="P11" i="18"/>
  <c r="V11" i="18"/>
  <c r="AB11" i="18"/>
  <c r="S11" i="18"/>
  <c r="T11" i="18"/>
  <c r="AG11" i="18"/>
  <c r="AA11" i="18"/>
  <c r="Y11" i="18"/>
  <c r="AC11" i="18"/>
  <c r="Q11" i="18"/>
  <c r="U11" i="18"/>
  <c r="AC33" i="18"/>
  <c r="AG33" i="18"/>
  <c r="T33" i="18"/>
  <c r="R33" i="18"/>
  <c r="O33" i="18"/>
  <c r="AF33" i="18"/>
  <c r="AD33" i="18"/>
  <c r="Y33" i="18"/>
  <c r="AA33" i="18"/>
  <c r="X33" i="18"/>
  <c r="V33" i="18"/>
  <c r="Q33" i="18"/>
  <c r="U33" i="18"/>
  <c r="S33" i="18"/>
  <c r="P33" i="18"/>
  <c r="AB33" i="18"/>
  <c r="AH33" i="18"/>
  <c r="Z33" i="18"/>
  <c r="AE33" i="18"/>
  <c r="W33" i="18"/>
  <c r="R12" i="18"/>
  <c r="P12" i="18"/>
  <c r="AC12" i="18"/>
  <c r="AF12" i="18"/>
  <c r="Z12" i="18"/>
  <c r="AG12" i="18"/>
  <c r="AE12" i="18"/>
  <c r="U12" i="18"/>
  <c r="T12" i="18"/>
  <c r="AA12" i="18"/>
  <c r="Y12" i="18"/>
  <c r="W12" i="18"/>
  <c r="X12" i="18"/>
  <c r="S12" i="18"/>
  <c r="Q12" i="18"/>
  <c r="O12" i="18"/>
  <c r="AB12" i="18"/>
  <c r="AH12" i="18"/>
  <c r="AD12" i="18"/>
  <c r="V12" i="18"/>
  <c r="W9" i="18"/>
  <c r="AA9" i="18"/>
  <c r="AG9" i="18"/>
  <c r="O9" i="18"/>
  <c r="S9" i="18"/>
  <c r="Q9" i="18"/>
  <c r="AF9" i="18"/>
  <c r="AD9" i="18"/>
  <c r="AB9" i="18"/>
  <c r="X9" i="18"/>
  <c r="V9" i="18"/>
  <c r="T9" i="18"/>
  <c r="AH9" i="18"/>
  <c r="P9" i="18"/>
  <c r="Y9" i="18"/>
  <c r="Z9" i="18"/>
  <c r="AC9" i="18"/>
  <c r="R9" i="18"/>
  <c r="AE9" i="18"/>
  <c r="U9" i="18"/>
  <c r="V34" i="18"/>
  <c r="Z34" i="18"/>
  <c r="AF34" i="18"/>
  <c r="X34" i="18"/>
  <c r="AC34" i="18"/>
  <c r="AA34" i="18"/>
  <c r="P34" i="18"/>
  <c r="U34" i="18"/>
  <c r="S34" i="18"/>
  <c r="R34" i="18"/>
  <c r="AG34" i="18"/>
  <c r="AE34" i="18"/>
  <c r="Y34" i="18"/>
  <c r="W34" i="18"/>
  <c r="AB34" i="18"/>
  <c r="AH34" i="18"/>
  <c r="Q34" i="18"/>
  <c r="O34" i="18"/>
  <c r="T34" i="18"/>
  <c r="AD34" i="18"/>
  <c r="AB15" i="18"/>
  <c r="AH15" i="18"/>
  <c r="AF15" i="18"/>
  <c r="AD15" i="18"/>
  <c r="T15" i="18"/>
  <c r="Z15" i="18"/>
  <c r="X15" i="18"/>
  <c r="V15" i="18"/>
  <c r="R15" i="18"/>
  <c r="P15" i="18"/>
  <c r="AC15" i="18"/>
  <c r="S15" i="18"/>
  <c r="AG15" i="18"/>
  <c r="AE15" i="18"/>
  <c r="U15" i="18"/>
  <c r="Y15" i="18"/>
  <c r="W15" i="18"/>
  <c r="Q15" i="18"/>
  <c r="AA15" i="18"/>
  <c r="O15" i="18"/>
  <c r="V46" i="18"/>
  <c r="AG46" i="18"/>
  <c r="AE46" i="18"/>
  <c r="AC46" i="18"/>
  <c r="AA46" i="18"/>
  <c r="Y46" i="18"/>
  <c r="W46" i="18"/>
  <c r="U46" i="18"/>
  <c r="S46" i="18"/>
  <c r="Q46" i="18"/>
  <c r="O46" i="18"/>
  <c r="AH46" i="18"/>
  <c r="AF46" i="18"/>
  <c r="AB46" i="18"/>
  <c r="T46" i="18"/>
  <c r="Z46" i="18"/>
  <c r="R46" i="18"/>
  <c r="X46" i="18"/>
  <c r="AD46" i="18"/>
  <c r="P46" i="18"/>
  <c r="Y13" i="18"/>
  <c r="P13" i="18"/>
  <c r="V13" i="18"/>
  <c r="U13" i="18"/>
  <c r="AA13" i="18"/>
  <c r="AC13" i="18"/>
  <c r="S13" i="18"/>
  <c r="AE13" i="18"/>
  <c r="AG13" i="18"/>
  <c r="W13" i="18"/>
  <c r="AH13" i="18"/>
  <c r="O13" i="18"/>
  <c r="AB13" i="18"/>
  <c r="Z13" i="18"/>
  <c r="Q13" i="18"/>
  <c r="AF13" i="18"/>
  <c r="T13" i="18"/>
  <c r="R13" i="18"/>
  <c r="X13" i="18"/>
  <c r="AD13" i="18"/>
  <c r="U14" i="18"/>
  <c r="S14" i="18"/>
  <c r="Q14" i="18"/>
  <c r="O14" i="18"/>
  <c r="AH14" i="18"/>
  <c r="AF14" i="18"/>
  <c r="AD14" i="18"/>
  <c r="AB14" i="18"/>
  <c r="Z14" i="18"/>
  <c r="X14" i="18"/>
  <c r="V14" i="18"/>
  <c r="T14" i="18"/>
  <c r="R14" i="18"/>
  <c r="P14" i="18"/>
  <c r="AG14" i="18"/>
  <c r="AE14" i="18"/>
  <c r="AC14" i="18"/>
  <c r="AA14" i="18"/>
  <c r="Y14" i="18"/>
  <c r="W14" i="18"/>
  <c r="Q18" i="18"/>
  <c r="O18" i="18"/>
  <c r="AB18" i="18"/>
  <c r="AF18" i="18"/>
  <c r="AD18" i="18"/>
  <c r="T18" i="18"/>
  <c r="X18" i="18"/>
  <c r="V18" i="18"/>
  <c r="P18" i="18"/>
  <c r="R18" i="18"/>
  <c r="AC18" i="18"/>
  <c r="AA18" i="18"/>
  <c r="AH18" i="18"/>
  <c r="AG18" i="18"/>
  <c r="AE18" i="18"/>
  <c r="U18" i="18"/>
  <c r="S18" i="18"/>
  <c r="Z18" i="18"/>
  <c r="Y18" i="18"/>
  <c r="W18" i="18"/>
  <c r="AG37" i="18"/>
  <c r="AC37" i="18"/>
  <c r="AA37" i="18"/>
  <c r="Z37" i="18"/>
  <c r="AE37" i="18"/>
  <c r="U37" i="18"/>
  <c r="S37" i="18"/>
  <c r="W37" i="18"/>
  <c r="O37" i="18"/>
  <c r="AH37" i="18"/>
  <c r="Y37" i="18"/>
  <c r="AB37" i="18"/>
  <c r="AF37" i="18"/>
  <c r="AD37" i="18"/>
  <c r="T37" i="18"/>
  <c r="R37" i="18"/>
  <c r="V37" i="18"/>
  <c r="Q37" i="18"/>
  <c r="X37" i="18"/>
  <c r="P37" i="18"/>
  <c r="AE25" i="18"/>
  <c r="AA25" i="18"/>
  <c r="S25" i="18"/>
  <c r="O25" i="18"/>
  <c r="AC25" i="18"/>
  <c r="AF25" i="18"/>
  <c r="AB25" i="18"/>
  <c r="X25" i="18"/>
  <c r="T25" i="18"/>
  <c r="P25" i="18"/>
  <c r="AH25" i="18"/>
  <c r="Z25" i="18"/>
  <c r="AD25" i="18"/>
  <c r="Q25" i="18"/>
  <c r="U25" i="18"/>
  <c r="AG25" i="18"/>
  <c r="Y25" i="18"/>
  <c r="W25" i="18"/>
  <c r="R25" i="18"/>
  <c r="V25" i="18"/>
  <c r="AD43" i="18"/>
  <c r="S43" i="18"/>
  <c r="Q43" i="18"/>
  <c r="T43" i="18"/>
  <c r="AA43" i="18"/>
  <c r="V43" i="18"/>
  <c r="AF43" i="18"/>
  <c r="AC43" i="18"/>
  <c r="AH43" i="18"/>
  <c r="AE43" i="18"/>
  <c r="P43" i="18"/>
  <c r="AB43" i="18"/>
  <c r="W43" i="18"/>
  <c r="Y43" i="18"/>
  <c r="Z43" i="18"/>
  <c r="AG43" i="18"/>
  <c r="U43" i="18"/>
  <c r="R43" i="18"/>
  <c r="X43" i="18"/>
  <c r="O43" i="18"/>
  <c r="Z36" i="18"/>
  <c r="X36" i="18"/>
  <c r="V36" i="18"/>
  <c r="AF36" i="18"/>
  <c r="R36" i="18"/>
  <c r="P36" i="18"/>
  <c r="AC36" i="18"/>
  <c r="AE36" i="18"/>
  <c r="AG36" i="18"/>
  <c r="U36" i="18"/>
  <c r="AA36" i="18"/>
  <c r="Y36" i="18"/>
  <c r="W36" i="18"/>
  <c r="AB36" i="18"/>
  <c r="AH36" i="18"/>
  <c r="AD36" i="18"/>
  <c r="S36" i="18"/>
  <c r="Q36" i="18"/>
  <c r="O36" i="18"/>
  <c r="T36" i="18"/>
  <c r="AG44" i="18"/>
  <c r="Y44" i="18"/>
  <c r="U44" i="18"/>
  <c r="Q44" i="18"/>
  <c r="AB44" i="18"/>
  <c r="Z44" i="18"/>
  <c r="AE44" i="18"/>
  <c r="T44" i="18"/>
  <c r="R44" i="18"/>
  <c r="W44" i="18"/>
  <c r="O44" i="18"/>
  <c r="AC44" i="18"/>
  <c r="S44" i="18"/>
  <c r="X44" i="18"/>
  <c r="V44" i="18"/>
  <c r="P44" i="18"/>
  <c r="AD44" i="18"/>
  <c r="AH44" i="18"/>
  <c r="AF44" i="18"/>
  <c r="AA44" i="18"/>
  <c r="AH49" i="18"/>
  <c r="AF49" i="18"/>
  <c r="AD49" i="18"/>
  <c r="AB49" i="18"/>
  <c r="Z49" i="18"/>
  <c r="X49" i="18"/>
  <c r="V49" i="18"/>
  <c r="T49" i="18"/>
  <c r="R49" i="18"/>
  <c r="P49" i="18"/>
  <c r="AG49" i="18"/>
  <c r="AE49" i="18"/>
  <c r="AC49" i="18"/>
  <c r="AA49" i="18"/>
  <c r="Y49" i="18"/>
  <c r="W49" i="18"/>
  <c r="U49" i="18"/>
  <c r="S49" i="18"/>
  <c r="Q49" i="18"/>
  <c r="O49" i="18"/>
  <c r="AG17" i="18"/>
  <c r="AE17" i="18"/>
  <c r="AC17" i="18"/>
  <c r="AA17" i="18"/>
  <c r="Y17" i="18"/>
  <c r="W17" i="18"/>
  <c r="S17" i="18"/>
  <c r="Q17" i="18"/>
  <c r="O17" i="18"/>
  <c r="AH17" i="18"/>
  <c r="AF17" i="18"/>
  <c r="AD17" i="18"/>
  <c r="AB17" i="18"/>
  <c r="Z17" i="18"/>
  <c r="X17" i="18"/>
  <c r="V17" i="18"/>
  <c r="P17" i="18"/>
  <c r="U17" i="18"/>
  <c r="T17" i="18"/>
  <c r="R17" i="18"/>
  <c r="AH32" i="18"/>
  <c r="V32" i="18"/>
  <c r="AC32" i="18"/>
  <c r="Z32" i="18"/>
  <c r="AF32" i="18"/>
  <c r="AE32" i="18"/>
  <c r="U32" i="18"/>
  <c r="R32" i="18"/>
  <c r="AB32" i="18"/>
  <c r="S32" i="18"/>
  <c r="W32" i="18"/>
  <c r="X32" i="18"/>
  <c r="Q32" i="18"/>
  <c r="O32" i="18"/>
  <c r="AG32" i="18"/>
  <c r="T32" i="18"/>
  <c r="AD32" i="18"/>
  <c r="AA32" i="18"/>
  <c r="Y32" i="18"/>
  <c r="P32" i="18"/>
  <c r="Q21" i="18"/>
  <c r="W21" i="18"/>
  <c r="O21" i="18"/>
  <c r="AH21" i="18"/>
  <c r="AG21" i="18"/>
  <c r="AB21" i="18"/>
  <c r="Z21" i="18"/>
  <c r="AF21" i="18"/>
  <c r="AD21" i="18"/>
  <c r="T21" i="18"/>
  <c r="R21" i="18"/>
  <c r="X21" i="18"/>
  <c r="V21" i="18"/>
  <c r="P21" i="18"/>
  <c r="AC21" i="18"/>
  <c r="AA21" i="18"/>
  <c r="Y21" i="18"/>
  <c r="AE21" i="18"/>
  <c r="U21" i="18"/>
  <c r="S21" i="18"/>
  <c r="AC39" i="18"/>
  <c r="AG39" i="18"/>
  <c r="AE39" i="18"/>
  <c r="U39" i="18"/>
  <c r="Y39" i="18"/>
  <c r="W39" i="18"/>
  <c r="Q39" i="18"/>
  <c r="O39" i="18"/>
  <c r="AB39" i="18"/>
  <c r="AH39" i="18"/>
  <c r="AF39" i="18"/>
  <c r="AD39" i="18"/>
  <c r="T39" i="18"/>
  <c r="Z39" i="18"/>
  <c r="X39" i="18"/>
  <c r="V39" i="18"/>
  <c r="S39" i="18"/>
  <c r="AA39" i="18"/>
  <c r="R39" i="18"/>
  <c r="P39" i="18"/>
  <c r="O19" i="18"/>
  <c r="AE19" i="18"/>
  <c r="AH19" i="18"/>
  <c r="AF19" i="18"/>
  <c r="AB19" i="18"/>
  <c r="Z19" i="18"/>
  <c r="X19" i="18"/>
  <c r="AD19" i="18"/>
  <c r="T19" i="18"/>
  <c r="R19" i="18"/>
  <c r="P19" i="18"/>
  <c r="V19" i="18"/>
  <c r="AG19" i="18"/>
  <c r="W19" i="18"/>
  <c r="AC19" i="18"/>
  <c r="AA19" i="18"/>
  <c r="Y19" i="18"/>
  <c r="U19" i="18"/>
  <c r="S19" i="18"/>
  <c r="Q19" i="18"/>
  <c r="S47" i="18"/>
  <c r="Q47" i="18"/>
  <c r="O47" i="18"/>
  <c r="P47" i="18"/>
  <c r="AB47" i="18"/>
  <c r="R47" i="18"/>
  <c r="AH47" i="18"/>
  <c r="AF47" i="18"/>
  <c r="AD47" i="18"/>
  <c r="T47" i="18"/>
  <c r="Z47" i="18"/>
  <c r="X47" i="18"/>
  <c r="V47" i="18"/>
  <c r="AC47" i="18"/>
  <c r="U47" i="18"/>
  <c r="W47" i="18"/>
  <c r="AA47" i="18"/>
  <c r="AG47" i="18"/>
  <c r="Y47" i="18"/>
  <c r="AE47" i="18"/>
  <c r="AG38" i="18"/>
  <c r="AE38" i="18"/>
  <c r="AC38" i="18"/>
  <c r="AA38" i="18"/>
  <c r="Y38" i="18"/>
  <c r="W38" i="18"/>
  <c r="U38" i="18"/>
  <c r="S38" i="18"/>
  <c r="Q38" i="18"/>
  <c r="O38" i="18"/>
  <c r="AH38" i="18"/>
  <c r="AF38" i="18"/>
  <c r="AD38" i="18"/>
  <c r="AB38" i="18"/>
  <c r="Z38" i="18"/>
  <c r="X38" i="18"/>
  <c r="V38" i="18"/>
  <c r="T38" i="18"/>
  <c r="R38" i="18"/>
  <c r="P38" i="18"/>
  <c r="AC45" i="18"/>
  <c r="AA45" i="18"/>
  <c r="AG45" i="18"/>
  <c r="AE45" i="18"/>
  <c r="U45" i="18"/>
  <c r="S45" i="18"/>
  <c r="Y45" i="18"/>
  <c r="W45" i="18"/>
  <c r="Z45" i="18"/>
  <c r="Q45" i="18"/>
  <c r="O45" i="18"/>
  <c r="AH45" i="18"/>
  <c r="AB45" i="18"/>
  <c r="AF45" i="18"/>
  <c r="AD45" i="18"/>
  <c r="T45" i="18"/>
  <c r="R45" i="18"/>
  <c r="X45" i="18"/>
  <c r="P45" i="18"/>
  <c r="V45" i="18"/>
  <c r="AE35" i="18"/>
  <c r="W35" i="18"/>
  <c r="O35" i="18"/>
  <c r="AC35" i="18"/>
  <c r="AA35" i="18"/>
  <c r="Y35" i="18"/>
  <c r="Z35" i="18"/>
  <c r="U35" i="18"/>
  <c r="S35" i="18"/>
  <c r="Q35" i="18"/>
  <c r="X35" i="18"/>
  <c r="AH35" i="18"/>
  <c r="AF35" i="18"/>
  <c r="AB35" i="18"/>
  <c r="AD35" i="18"/>
  <c r="T35" i="18"/>
  <c r="R35" i="18"/>
  <c r="P35" i="18"/>
  <c r="AG35" i="18"/>
  <c r="V35" i="18"/>
  <c r="X29" i="18"/>
  <c r="V29" i="18"/>
  <c r="S29" i="18"/>
  <c r="AC29" i="18"/>
  <c r="P29" i="18"/>
  <c r="AH29" i="18"/>
  <c r="Q29" i="18"/>
  <c r="Y29" i="18"/>
  <c r="AE29" i="18"/>
  <c r="AB29" i="18"/>
  <c r="Z29" i="18"/>
  <c r="W29" i="18"/>
  <c r="T29" i="18"/>
  <c r="R29" i="18"/>
  <c r="O29" i="18"/>
  <c r="U29" i="18"/>
  <c r="AF29" i="18"/>
  <c r="AD29" i="18"/>
  <c r="AG29" i="18"/>
  <c r="AA29" i="18"/>
  <c r="AE31" i="18"/>
  <c r="AA31" i="18"/>
  <c r="W31" i="18"/>
  <c r="S31" i="18"/>
  <c r="AB31" i="18"/>
  <c r="O31" i="18"/>
  <c r="AG31" i="18"/>
  <c r="AD31" i="18"/>
  <c r="T31" i="18"/>
  <c r="Y31" i="18"/>
  <c r="V31" i="18"/>
  <c r="Q31" i="18"/>
  <c r="AC31" i="18"/>
  <c r="AH31" i="18"/>
  <c r="AF31" i="18"/>
  <c r="U31" i="18"/>
  <c r="X31" i="18"/>
  <c r="P31" i="18"/>
  <c r="R31" i="18"/>
  <c r="Z31" i="18"/>
  <c r="O42" i="18"/>
  <c r="W42" i="18"/>
  <c r="AB42" i="18"/>
  <c r="AD42" i="18"/>
  <c r="T42" i="18"/>
  <c r="S42" i="18"/>
  <c r="V42" i="18"/>
  <c r="Z42" i="18"/>
  <c r="AA42" i="18"/>
  <c r="Q42" i="18"/>
  <c r="AG42" i="18"/>
  <c r="AC42" i="18"/>
  <c r="AE42" i="18"/>
  <c r="Y42" i="18"/>
  <c r="AF42" i="18"/>
  <c r="U42" i="18"/>
  <c r="P42" i="18"/>
  <c r="R42" i="18"/>
  <c r="AH42" i="18"/>
  <c r="X42" i="18"/>
  <c r="U22" i="18"/>
  <c r="AA22" i="18"/>
  <c r="AF22" i="18"/>
  <c r="R22" i="18"/>
  <c r="W22" i="18"/>
  <c r="AC22" i="18"/>
  <c r="O22" i="18"/>
  <c r="AG22" i="18"/>
  <c r="T22" i="18"/>
  <c r="Z22" i="18"/>
  <c r="V22" i="18"/>
  <c r="Y22" i="18"/>
  <c r="Q22" i="18"/>
  <c r="AB22" i="18"/>
  <c r="AH22" i="18"/>
  <c r="AE22" i="18"/>
  <c r="S22" i="18"/>
  <c r="X22" i="18"/>
  <c r="P22" i="18"/>
  <c r="AD22" i="18"/>
  <c r="U23" i="18"/>
  <c r="Y23" i="18"/>
  <c r="W23" i="18"/>
  <c r="AA23" i="18"/>
  <c r="R23" i="18"/>
  <c r="AE23" i="18"/>
  <c r="S23" i="18"/>
  <c r="AC23" i="18"/>
  <c r="AF23" i="18"/>
  <c r="AB23" i="18"/>
  <c r="Q23" i="18"/>
  <c r="X23" i="18"/>
  <c r="T23" i="18"/>
  <c r="AG23" i="18"/>
  <c r="P23" i="18"/>
  <c r="AD23" i="18"/>
  <c r="V23" i="18"/>
  <c r="Z23" i="18"/>
  <c r="AH23" i="18"/>
  <c r="O23" i="18"/>
  <c r="AE41" i="18"/>
  <c r="Q41" i="18"/>
  <c r="AG41" i="18"/>
  <c r="AA41" i="18"/>
  <c r="AD41" i="18"/>
  <c r="V41" i="18"/>
  <c r="S41" i="18"/>
  <c r="T41" i="18"/>
  <c r="Z41" i="18"/>
  <c r="U41" i="18"/>
  <c r="O41" i="18"/>
  <c r="AC41" i="18"/>
  <c r="AF41" i="18"/>
  <c r="R41" i="18"/>
  <c r="Y41" i="18"/>
  <c r="AH41" i="18"/>
  <c r="W41" i="18"/>
  <c r="AB41" i="18"/>
  <c r="X41" i="18"/>
  <c r="P41" i="18"/>
  <c r="P30" i="16"/>
  <c r="AC30" i="16"/>
  <c r="U30" i="16"/>
  <c r="AG30" i="16"/>
  <c r="AE30" i="16"/>
  <c r="AH30" i="16"/>
  <c r="Y30" i="16"/>
  <c r="W30" i="16"/>
  <c r="Z30" i="16"/>
  <c r="Q30" i="16"/>
  <c r="AA30" i="16"/>
  <c r="O30" i="16"/>
  <c r="AD30" i="16"/>
  <c r="S30" i="16"/>
  <c r="T30" i="16"/>
  <c r="AF30" i="16"/>
  <c r="V30" i="16"/>
  <c r="R30" i="16"/>
  <c r="AB30" i="16"/>
  <c r="X30" i="16"/>
  <c r="X43" i="16"/>
  <c r="AH43" i="16"/>
  <c r="AG43" i="16"/>
  <c r="P43" i="16"/>
  <c r="AC43" i="16"/>
  <c r="Z43" i="16"/>
  <c r="AA43" i="16"/>
  <c r="U43" i="16"/>
  <c r="R43" i="16"/>
  <c r="AE43" i="16"/>
  <c r="Y43" i="16"/>
  <c r="O43" i="16"/>
  <c r="W43" i="16"/>
  <c r="S43" i="16"/>
  <c r="AB43" i="16"/>
  <c r="Q43" i="16"/>
  <c r="AD43" i="16"/>
  <c r="T43" i="16"/>
  <c r="AF43" i="16"/>
  <c r="V43" i="16"/>
  <c r="AA22" i="16"/>
  <c r="Y22" i="16"/>
  <c r="V22" i="16"/>
  <c r="S22" i="16"/>
  <c r="Q22" i="16"/>
  <c r="AC22" i="16"/>
  <c r="AE22" i="16"/>
  <c r="AH22" i="16"/>
  <c r="AF22" i="16"/>
  <c r="W22" i="16"/>
  <c r="AB22" i="16"/>
  <c r="Z22" i="16"/>
  <c r="X22" i="16"/>
  <c r="U22" i="16"/>
  <c r="T22" i="16"/>
  <c r="R22" i="16"/>
  <c r="P22" i="16"/>
  <c r="O22" i="16"/>
  <c r="AG22" i="16"/>
  <c r="AD22" i="16"/>
  <c r="AH31" i="16"/>
  <c r="AF31" i="16"/>
  <c r="AB31" i="16"/>
  <c r="Z31" i="16"/>
  <c r="X31" i="16"/>
  <c r="AC31" i="16"/>
  <c r="T31" i="16"/>
  <c r="R31" i="16"/>
  <c r="P31" i="16"/>
  <c r="O31" i="16"/>
  <c r="AE31" i="16"/>
  <c r="AG31" i="16"/>
  <c r="AD31" i="16"/>
  <c r="W31" i="16"/>
  <c r="AA31" i="16"/>
  <c r="Y31" i="16"/>
  <c r="V31" i="16"/>
  <c r="S31" i="16"/>
  <c r="Q31" i="16"/>
  <c r="U31" i="16"/>
  <c r="V40" i="16"/>
  <c r="P40" i="16"/>
  <c r="R40" i="16"/>
  <c r="AC40" i="16"/>
  <c r="AA40" i="16"/>
  <c r="U40" i="16"/>
  <c r="S40" i="16"/>
  <c r="AH40" i="16"/>
  <c r="AE40" i="16"/>
  <c r="AF40" i="16"/>
  <c r="W40" i="16"/>
  <c r="AG40" i="16"/>
  <c r="X40" i="16"/>
  <c r="AB40" i="16"/>
  <c r="Y40" i="16"/>
  <c r="O40" i="16"/>
  <c r="AD40" i="16"/>
  <c r="T40" i="16"/>
  <c r="Q40" i="16"/>
  <c r="Z40" i="16"/>
  <c r="AB49" i="16"/>
  <c r="O49" i="16"/>
  <c r="AG49" i="16"/>
  <c r="AE49" i="16"/>
  <c r="T49" i="16"/>
  <c r="U49" i="16"/>
  <c r="Y49" i="16"/>
  <c r="W49" i="16"/>
  <c r="Q49" i="16"/>
  <c r="AD49" i="16"/>
  <c r="AH49" i="16"/>
  <c r="AF49" i="16"/>
  <c r="V49" i="16"/>
  <c r="AC49" i="16"/>
  <c r="Z49" i="16"/>
  <c r="X49" i="16"/>
  <c r="AA49" i="16"/>
  <c r="P49" i="16"/>
  <c r="S49" i="16"/>
  <c r="R49" i="16"/>
  <c r="AG39" i="16"/>
  <c r="AD39" i="16"/>
  <c r="W39" i="16"/>
  <c r="T39" i="16"/>
  <c r="Y39" i="16"/>
  <c r="AE39" i="16"/>
  <c r="Q39" i="16"/>
  <c r="AC39" i="16"/>
  <c r="V39" i="16"/>
  <c r="AB39" i="16"/>
  <c r="AA39" i="16"/>
  <c r="AF39" i="16"/>
  <c r="U39" i="16"/>
  <c r="S39" i="16"/>
  <c r="X39" i="16"/>
  <c r="O39" i="16"/>
  <c r="AH39" i="16"/>
  <c r="P39" i="16"/>
  <c r="Z39" i="16"/>
  <c r="R39" i="16"/>
  <c r="AH20" i="16"/>
  <c r="Q20" i="16"/>
  <c r="V20" i="16"/>
  <c r="U20" i="16"/>
  <c r="Z20" i="16"/>
  <c r="Y20" i="16"/>
  <c r="S20" i="16"/>
  <c r="AC20" i="16"/>
  <c r="R20" i="16"/>
  <c r="AG20" i="16"/>
  <c r="AB20" i="16"/>
  <c r="AF20" i="16"/>
  <c r="AE20" i="16"/>
  <c r="T20" i="16"/>
  <c r="X20" i="16"/>
  <c r="O20" i="16"/>
  <c r="P20" i="16"/>
  <c r="AD20" i="16"/>
  <c r="AA20" i="16"/>
  <c r="W20" i="16"/>
  <c r="AD21" i="16"/>
  <c r="S21" i="16"/>
  <c r="AF21" i="16"/>
  <c r="V21" i="16"/>
  <c r="Z21" i="16"/>
  <c r="X21" i="16"/>
  <c r="T21" i="16"/>
  <c r="P21" i="16"/>
  <c r="AC21" i="16"/>
  <c r="AH21" i="16"/>
  <c r="U21" i="16"/>
  <c r="AB21" i="16"/>
  <c r="AG21" i="16"/>
  <c r="AE21" i="16"/>
  <c r="R21" i="16"/>
  <c r="Y21" i="16"/>
  <c r="W21" i="16"/>
  <c r="O21" i="16"/>
  <c r="Q21" i="16"/>
  <c r="AA21" i="16"/>
  <c r="Y46" i="16"/>
  <c r="W46" i="16"/>
  <c r="Q46" i="16"/>
  <c r="AA46" i="16"/>
  <c r="AD46" i="16"/>
  <c r="S46" i="16"/>
  <c r="AF46" i="16"/>
  <c r="V46" i="16"/>
  <c r="AH46" i="16"/>
  <c r="O46" i="16"/>
  <c r="X46" i="16"/>
  <c r="AB46" i="16"/>
  <c r="P46" i="16"/>
  <c r="AC46" i="16"/>
  <c r="Z46" i="16"/>
  <c r="AE46" i="16"/>
  <c r="U46" i="16"/>
  <c r="T46" i="16"/>
  <c r="AG46" i="16"/>
  <c r="R46" i="16"/>
  <c r="AG36" i="16"/>
  <c r="AE36" i="16"/>
  <c r="V36" i="16"/>
  <c r="AA36" i="16"/>
  <c r="Y36" i="16"/>
  <c r="W36" i="16"/>
  <c r="T36" i="16"/>
  <c r="S36" i="16"/>
  <c r="Q36" i="16"/>
  <c r="AC36" i="16"/>
  <c r="AH36" i="16"/>
  <c r="AF36" i="16"/>
  <c r="U36" i="16"/>
  <c r="O36" i="16"/>
  <c r="Z36" i="16"/>
  <c r="X36" i="16"/>
  <c r="R36" i="16"/>
  <c r="P36" i="16"/>
  <c r="AD36" i="16"/>
  <c r="AB36" i="16"/>
  <c r="AG9" i="16"/>
  <c r="AF9" i="16"/>
  <c r="AD9" i="16"/>
  <c r="Y9" i="16"/>
  <c r="X9" i="16"/>
  <c r="V9" i="16"/>
  <c r="AH9" i="16"/>
  <c r="Q9" i="16"/>
  <c r="P9" i="16"/>
  <c r="Z9" i="16"/>
  <c r="O9" i="16"/>
  <c r="AB9" i="16"/>
  <c r="AC9" i="16"/>
  <c r="R9" i="16"/>
  <c r="W9" i="16"/>
  <c r="U9" i="16"/>
  <c r="S9" i="16"/>
  <c r="T9" i="16"/>
  <c r="AA9" i="16"/>
  <c r="AE9" i="16"/>
  <c r="W18" i="16"/>
  <c r="O18" i="16"/>
  <c r="AB18" i="16"/>
  <c r="AD18" i="16"/>
  <c r="T18" i="16"/>
  <c r="AF18" i="16"/>
  <c r="V18" i="16"/>
  <c r="X18" i="16"/>
  <c r="AH18" i="16"/>
  <c r="S18" i="16"/>
  <c r="P18" i="16"/>
  <c r="AC18" i="16"/>
  <c r="Z18" i="16"/>
  <c r="AG18" i="16"/>
  <c r="U18" i="16"/>
  <c r="R18" i="16"/>
  <c r="AA18" i="16"/>
  <c r="AE18" i="16"/>
  <c r="Q18" i="16"/>
  <c r="Y18" i="16"/>
  <c r="U48" i="16"/>
  <c r="S48" i="16"/>
  <c r="Z48" i="16"/>
  <c r="AE48" i="16"/>
  <c r="X48" i="16"/>
  <c r="W48" i="16"/>
  <c r="AG48" i="16"/>
  <c r="P48" i="16"/>
  <c r="AB48" i="16"/>
  <c r="Y48" i="16"/>
  <c r="O48" i="16"/>
  <c r="AD48" i="16"/>
  <c r="T48" i="16"/>
  <c r="Q48" i="16"/>
  <c r="V48" i="16"/>
  <c r="R48" i="16"/>
  <c r="AH48" i="16"/>
  <c r="AC48" i="16"/>
  <c r="AA48" i="16"/>
  <c r="AF48" i="16"/>
  <c r="AG38" i="16"/>
  <c r="Y38" i="16"/>
  <c r="AF38" i="16"/>
  <c r="X38" i="16"/>
  <c r="AE38" i="16"/>
  <c r="Z38" i="16"/>
  <c r="W38" i="16"/>
  <c r="R38" i="16"/>
  <c r="AA38" i="16"/>
  <c r="O38" i="16"/>
  <c r="AD38" i="16"/>
  <c r="S38" i="16"/>
  <c r="T38" i="16"/>
  <c r="V38" i="16"/>
  <c r="Q38" i="16"/>
  <c r="P38" i="16"/>
  <c r="AC38" i="16"/>
  <c r="AH38" i="16"/>
  <c r="U38" i="16"/>
  <c r="AB38" i="16"/>
  <c r="Z11" i="16"/>
  <c r="X11" i="16"/>
  <c r="AB11" i="16"/>
  <c r="R11" i="16"/>
  <c r="P11" i="16"/>
  <c r="O11" i="16"/>
  <c r="V11" i="16"/>
  <c r="AG11" i="16"/>
  <c r="AE11" i="16"/>
  <c r="AD11" i="16"/>
  <c r="AA11" i="16"/>
  <c r="Y11" i="16"/>
  <c r="W11" i="16"/>
  <c r="T11" i="16"/>
  <c r="S11" i="16"/>
  <c r="Q11" i="16"/>
  <c r="AC11" i="16"/>
  <c r="U11" i="16"/>
  <c r="AH11" i="16"/>
  <c r="AF11" i="16"/>
  <c r="U29" i="16"/>
  <c r="S29" i="16"/>
  <c r="P29" i="16"/>
  <c r="Y29" i="16"/>
  <c r="AH29" i="16"/>
  <c r="AB29" i="16"/>
  <c r="Z29" i="16"/>
  <c r="AG29" i="16"/>
  <c r="AD29" i="16"/>
  <c r="T29" i="16"/>
  <c r="R29" i="16"/>
  <c r="AE29" i="16"/>
  <c r="V29" i="16"/>
  <c r="W29" i="16"/>
  <c r="AF29" i="16"/>
  <c r="Q29" i="16"/>
  <c r="AC29" i="16"/>
  <c r="AA29" i="16"/>
  <c r="X29" i="16"/>
  <c r="O29" i="16"/>
  <c r="V12" i="16"/>
  <c r="Q12" i="16"/>
  <c r="AF12" i="16"/>
  <c r="O12" i="16"/>
  <c r="AC12" i="16"/>
  <c r="AA12" i="16"/>
  <c r="X12" i="16"/>
  <c r="AG12" i="16"/>
  <c r="U12" i="16"/>
  <c r="S12" i="16"/>
  <c r="P12" i="16"/>
  <c r="AE12" i="16"/>
  <c r="AH12" i="16"/>
  <c r="Y12" i="16"/>
  <c r="AB12" i="16"/>
  <c r="Z12" i="16"/>
  <c r="AD12" i="16"/>
  <c r="T12" i="16"/>
  <c r="R12" i="16"/>
  <c r="W12" i="16"/>
  <c r="T8" i="16"/>
  <c r="Q8" i="16"/>
  <c r="P8" i="16"/>
  <c r="R8" i="16"/>
  <c r="Y8" i="16"/>
  <c r="AD8" i="16"/>
  <c r="AF8" i="16"/>
  <c r="V8" i="16"/>
  <c r="U8" i="16"/>
  <c r="AC8" i="16"/>
  <c r="AB8" i="16"/>
  <c r="AA8" i="16"/>
  <c r="O8" i="16"/>
  <c r="AH8" i="16"/>
  <c r="S8" i="16"/>
  <c r="AE8" i="16"/>
  <c r="Z8" i="16"/>
  <c r="X8" i="16"/>
  <c r="W8" i="16"/>
  <c r="AG8" i="16"/>
  <c r="U17" i="16"/>
  <c r="S17" i="16"/>
  <c r="Q17" i="16"/>
  <c r="AF17" i="16"/>
  <c r="AD17" i="16"/>
  <c r="AH17" i="16"/>
  <c r="AE17" i="16"/>
  <c r="X17" i="16"/>
  <c r="AB17" i="16"/>
  <c r="Z17" i="16"/>
  <c r="W17" i="16"/>
  <c r="P17" i="16"/>
  <c r="T17" i="16"/>
  <c r="R17" i="16"/>
  <c r="O17" i="16"/>
  <c r="AG17" i="16"/>
  <c r="AC17" i="16"/>
  <c r="AA17" i="16"/>
  <c r="Y17" i="16"/>
  <c r="V17" i="16"/>
  <c r="AD26" i="16"/>
  <c r="T26" i="16"/>
  <c r="Q26" i="16"/>
  <c r="AF26" i="16"/>
  <c r="V26" i="16"/>
  <c r="AG26" i="16"/>
  <c r="X26" i="16"/>
  <c r="AH26" i="16"/>
  <c r="AA26" i="16"/>
  <c r="P26" i="16"/>
  <c r="AC26" i="16"/>
  <c r="Z26" i="16"/>
  <c r="Y26" i="16"/>
  <c r="U26" i="16"/>
  <c r="R26" i="16"/>
  <c r="AE26" i="16"/>
  <c r="S26" i="16"/>
  <c r="W26" i="16"/>
  <c r="O26" i="16"/>
  <c r="AB26" i="16"/>
  <c r="S28" i="16"/>
  <c r="Q28" i="16"/>
  <c r="T28" i="16"/>
  <c r="AC28" i="16"/>
  <c r="V28" i="16"/>
  <c r="AH28" i="16"/>
  <c r="AF28" i="16"/>
  <c r="U28" i="16"/>
  <c r="O28" i="16"/>
  <c r="Z28" i="16"/>
  <c r="X28" i="16"/>
  <c r="R28" i="16"/>
  <c r="P28" i="16"/>
  <c r="AG28" i="16"/>
  <c r="AE28" i="16"/>
  <c r="AD28" i="16"/>
  <c r="W28" i="16"/>
  <c r="AB28" i="16"/>
  <c r="AA28" i="16"/>
  <c r="Y28" i="16"/>
  <c r="AB10" i="16"/>
  <c r="AA10" i="16"/>
  <c r="AD10" i="16"/>
  <c r="V10" i="16"/>
  <c r="AH10" i="16"/>
  <c r="R10" i="16"/>
  <c r="AF10" i="16"/>
  <c r="Z10" i="16"/>
  <c r="AG10" i="16"/>
  <c r="X10" i="16"/>
  <c r="AC10" i="16"/>
  <c r="Y10" i="16"/>
  <c r="U10" i="16"/>
  <c r="O10" i="16"/>
  <c r="Q10" i="16"/>
  <c r="AE10" i="16"/>
  <c r="T10" i="16"/>
  <c r="W10" i="16"/>
  <c r="S10" i="16"/>
  <c r="P10" i="16"/>
  <c r="S19" i="16"/>
  <c r="Q19" i="16"/>
  <c r="AC19" i="16"/>
  <c r="AD19" i="16"/>
  <c r="AH19" i="16"/>
  <c r="AF19" i="16"/>
  <c r="U19" i="16"/>
  <c r="O19" i="16"/>
  <c r="Z19" i="16"/>
  <c r="X19" i="16"/>
  <c r="T19" i="16"/>
  <c r="R19" i="16"/>
  <c r="P19" i="16"/>
  <c r="AB19" i="16"/>
  <c r="AG19" i="16"/>
  <c r="AE19" i="16"/>
  <c r="V19" i="16"/>
  <c r="AA19" i="16"/>
  <c r="W19" i="16"/>
  <c r="Y19" i="16"/>
  <c r="AH37" i="16"/>
  <c r="AG37" i="16"/>
  <c r="AB37" i="16"/>
  <c r="Z37" i="16"/>
  <c r="AE37" i="16"/>
  <c r="AD37" i="16"/>
  <c r="T37" i="16"/>
  <c r="R37" i="16"/>
  <c r="Y37" i="16"/>
  <c r="V37" i="16"/>
  <c r="W37" i="16"/>
  <c r="AF37" i="16"/>
  <c r="AC37" i="16"/>
  <c r="AA37" i="16"/>
  <c r="X37" i="16"/>
  <c r="Q37" i="16"/>
  <c r="U37" i="16"/>
  <c r="S37" i="16"/>
  <c r="P37" i="16"/>
  <c r="O37" i="16"/>
  <c r="S7" i="16"/>
  <c r="AG7" i="16"/>
  <c r="O7" i="16"/>
  <c r="Y7" i="16"/>
  <c r="AC7" i="16"/>
  <c r="AA7" i="16"/>
  <c r="Q7" i="16"/>
  <c r="U7" i="16"/>
  <c r="AD7" i="16"/>
  <c r="V7" i="16"/>
  <c r="N51" i="16"/>
  <c r="AF7" i="16"/>
  <c r="Z7" i="16"/>
  <c r="AE7" i="16"/>
  <c r="X7" i="16"/>
  <c r="AB7" i="16"/>
  <c r="AH7" i="16"/>
  <c r="P7" i="16"/>
  <c r="T7" i="16"/>
  <c r="R7" i="16"/>
  <c r="W7" i="16"/>
  <c r="AB16" i="16"/>
  <c r="AA16" i="16"/>
  <c r="AG16" i="16"/>
  <c r="AE16" i="16"/>
  <c r="T16" i="16"/>
  <c r="U16" i="16"/>
  <c r="Y16" i="16"/>
  <c r="W16" i="16"/>
  <c r="Q16" i="16"/>
  <c r="AD16" i="16"/>
  <c r="S16" i="16"/>
  <c r="AH16" i="16"/>
  <c r="AF16" i="16"/>
  <c r="V16" i="16"/>
  <c r="Z16" i="16"/>
  <c r="X16" i="16"/>
  <c r="O16" i="16"/>
  <c r="AC16" i="16"/>
  <c r="R16" i="16"/>
  <c r="P16" i="16"/>
  <c r="AB25" i="16"/>
  <c r="Z25" i="16"/>
  <c r="W25" i="16"/>
  <c r="T25" i="16"/>
  <c r="R25" i="16"/>
  <c r="AF25" i="16"/>
  <c r="AG25" i="16"/>
  <c r="O25" i="16"/>
  <c r="AC25" i="16"/>
  <c r="AA25" i="16"/>
  <c r="Y25" i="16"/>
  <c r="AD25" i="16"/>
  <c r="U25" i="16"/>
  <c r="S25" i="16"/>
  <c r="Q25" i="16"/>
  <c r="X25" i="16"/>
  <c r="V25" i="16"/>
  <c r="AH25" i="16"/>
  <c r="AE25" i="16"/>
  <c r="P25" i="16"/>
  <c r="X34" i="16"/>
  <c r="Z34" i="16"/>
  <c r="AG34" i="16"/>
  <c r="V34" i="16"/>
  <c r="AA34" i="16"/>
  <c r="Y34" i="16"/>
  <c r="S34" i="16"/>
  <c r="Q34" i="16"/>
  <c r="AH34" i="16"/>
  <c r="T34" i="16"/>
  <c r="AC34" i="16"/>
  <c r="P34" i="16"/>
  <c r="R34" i="16"/>
  <c r="U34" i="16"/>
  <c r="AE34" i="16"/>
  <c r="O34" i="16"/>
  <c r="AF34" i="16"/>
  <c r="W34" i="16"/>
  <c r="AD34" i="16"/>
  <c r="AB34" i="16"/>
  <c r="T44" i="16"/>
  <c r="AG44" i="16"/>
  <c r="AE44" i="16"/>
  <c r="AA44" i="16"/>
  <c r="Y44" i="16"/>
  <c r="W44" i="16"/>
  <c r="S44" i="16"/>
  <c r="Q44" i="16"/>
  <c r="O44" i="16"/>
  <c r="AC44" i="16"/>
  <c r="AH44" i="16"/>
  <c r="AF44" i="16"/>
  <c r="U44" i="16"/>
  <c r="AD44" i="16"/>
  <c r="Z44" i="16"/>
  <c r="X44" i="16"/>
  <c r="AB44" i="16"/>
  <c r="V44" i="16"/>
  <c r="R44" i="16"/>
  <c r="P44" i="16"/>
  <c r="AE47" i="16"/>
  <c r="AH47" i="16"/>
  <c r="AF47" i="16"/>
  <c r="AC47" i="16"/>
  <c r="AB47" i="16"/>
  <c r="Z47" i="16"/>
  <c r="X47" i="16"/>
  <c r="W47" i="16"/>
  <c r="T47" i="16"/>
  <c r="R47" i="16"/>
  <c r="P47" i="16"/>
  <c r="U47" i="16"/>
  <c r="O47" i="16"/>
  <c r="AG47" i="16"/>
  <c r="AD47" i="16"/>
  <c r="AA47" i="16"/>
  <c r="Y47" i="16"/>
  <c r="V47" i="16"/>
  <c r="S47" i="16"/>
  <c r="Q47" i="16"/>
  <c r="AF27" i="16"/>
  <c r="AA27" i="16"/>
  <c r="AG27" i="16"/>
  <c r="T27" i="16"/>
  <c r="S27" i="16"/>
  <c r="X27" i="16"/>
  <c r="AD27" i="16"/>
  <c r="P27" i="16"/>
  <c r="O27" i="16"/>
  <c r="Z27" i="16"/>
  <c r="AE27" i="16"/>
  <c r="AB27" i="16"/>
  <c r="R27" i="16"/>
  <c r="W27" i="16"/>
  <c r="V27" i="16"/>
  <c r="AC27" i="16"/>
  <c r="AH27" i="16"/>
  <c r="Y27" i="16"/>
  <c r="U27" i="16"/>
  <c r="Q27" i="16"/>
  <c r="AH45" i="16"/>
  <c r="Y45" i="16"/>
  <c r="AB45" i="16"/>
  <c r="Z45" i="16"/>
  <c r="W45" i="16"/>
  <c r="AD45" i="16"/>
  <c r="T45" i="16"/>
  <c r="R45" i="16"/>
  <c r="Q45" i="16"/>
  <c r="V45" i="16"/>
  <c r="AF45" i="16"/>
  <c r="O45" i="16"/>
  <c r="AC45" i="16"/>
  <c r="AA45" i="16"/>
  <c r="X45" i="16"/>
  <c r="U45" i="16"/>
  <c r="S45" i="16"/>
  <c r="P45" i="16"/>
  <c r="AG45" i="16"/>
  <c r="AE45" i="16"/>
  <c r="P15" i="16"/>
  <c r="AC15" i="16"/>
  <c r="AA15" i="16"/>
  <c r="AH15" i="16"/>
  <c r="U15" i="16"/>
  <c r="S15" i="16"/>
  <c r="AE15" i="16"/>
  <c r="AF15" i="16"/>
  <c r="W15" i="16"/>
  <c r="AG15" i="16"/>
  <c r="O15" i="16"/>
  <c r="AB15" i="16"/>
  <c r="Y15" i="16"/>
  <c r="Z15" i="16"/>
  <c r="AD15" i="16"/>
  <c r="T15" i="16"/>
  <c r="Q15" i="16"/>
  <c r="X15" i="16"/>
  <c r="R15" i="16"/>
  <c r="V15" i="16"/>
  <c r="R24" i="16"/>
  <c r="P24" i="16"/>
  <c r="U24" i="16"/>
  <c r="AB24" i="16"/>
  <c r="S24" i="16"/>
  <c r="AG24" i="16"/>
  <c r="AE24" i="16"/>
  <c r="T24" i="16"/>
  <c r="Y24" i="16"/>
  <c r="W24" i="16"/>
  <c r="Q24" i="16"/>
  <c r="AC24" i="16"/>
  <c r="AD24" i="16"/>
  <c r="O24" i="16"/>
  <c r="AH24" i="16"/>
  <c r="AF24" i="16"/>
  <c r="V24" i="16"/>
  <c r="AA24" i="16"/>
  <c r="Z24" i="16"/>
  <c r="X24" i="16"/>
  <c r="Q33" i="16"/>
  <c r="U33" i="16"/>
  <c r="AD33" i="16"/>
  <c r="S33" i="16"/>
  <c r="AH33" i="16"/>
  <c r="AF33" i="16"/>
  <c r="V33" i="16"/>
  <c r="Z33" i="16"/>
  <c r="X33" i="16"/>
  <c r="Y33" i="16"/>
  <c r="R33" i="16"/>
  <c r="P33" i="16"/>
  <c r="AC33" i="16"/>
  <c r="AA33" i="16"/>
  <c r="AB33" i="16"/>
  <c r="AG33" i="16"/>
  <c r="AE33" i="16"/>
  <c r="T33" i="16"/>
  <c r="O33" i="16"/>
  <c r="W33" i="16"/>
  <c r="AC42" i="16"/>
  <c r="AA42" i="16"/>
  <c r="Y42" i="16"/>
  <c r="U42" i="16"/>
  <c r="S42" i="16"/>
  <c r="Q42" i="16"/>
  <c r="AD42" i="16"/>
  <c r="X42" i="16"/>
  <c r="AH42" i="16"/>
  <c r="AE42" i="16"/>
  <c r="O42" i="16"/>
  <c r="AB42" i="16"/>
  <c r="Z42" i="16"/>
  <c r="W42" i="16"/>
  <c r="AF42" i="16"/>
  <c r="T42" i="16"/>
  <c r="R42" i="16"/>
  <c r="V42" i="16"/>
  <c r="P42" i="16"/>
  <c r="AG42" i="16"/>
  <c r="P13" i="16"/>
  <c r="AC13" i="16"/>
  <c r="AB13" i="16"/>
  <c r="V13" i="16"/>
  <c r="U13" i="16"/>
  <c r="O13" i="16"/>
  <c r="AA13" i="16"/>
  <c r="AG13" i="16"/>
  <c r="AE13" i="16"/>
  <c r="Z13" i="16"/>
  <c r="AF13" i="16"/>
  <c r="Y13" i="16"/>
  <c r="W13" i="16"/>
  <c r="T13" i="16"/>
  <c r="AD13" i="16"/>
  <c r="X13" i="16"/>
  <c r="Q13" i="16"/>
  <c r="R13" i="16"/>
  <c r="S13" i="16"/>
  <c r="AH13" i="16"/>
  <c r="U35" i="16"/>
  <c r="R35" i="16"/>
  <c r="AE35" i="16"/>
  <c r="AG35" i="16"/>
  <c r="W35" i="16"/>
  <c r="AA35" i="16"/>
  <c r="AB35" i="16"/>
  <c r="Y35" i="16"/>
  <c r="AD35" i="16"/>
  <c r="T35" i="16"/>
  <c r="S35" i="16"/>
  <c r="AF35" i="16"/>
  <c r="V35" i="16"/>
  <c r="Q35" i="16"/>
  <c r="X35" i="16"/>
  <c r="AH35" i="16"/>
  <c r="O35" i="16"/>
  <c r="P35" i="16"/>
  <c r="AC35" i="16"/>
  <c r="Z35" i="16"/>
  <c r="AB14" i="16"/>
  <c r="Z14" i="16"/>
  <c r="X14" i="16"/>
  <c r="W14" i="16"/>
  <c r="T14" i="16"/>
  <c r="R14" i="16"/>
  <c r="P14" i="16"/>
  <c r="U14" i="16"/>
  <c r="O14" i="16"/>
  <c r="AG14" i="16"/>
  <c r="AD14" i="16"/>
  <c r="AA14" i="16"/>
  <c r="Y14" i="16"/>
  <c r="V14" i="16"/>
  <c r="S14" i="16"/>
  <c r="Q14" i="16"/>
  <c r="AE14" i="16"/>
  <c r="AC14" i="16"/>
  <c r="AH14" i="16"/>
  <c r="AF14" i="16"/>
  <c r="W23" i="16"/>
  <c r="AG23" i="16"/>
  <c r="R23" i="16"/>
  <c r="AB23" i="16"/>
  <c r="Y23" i="16"/>
  <c r="P23" i="16"/>
  <c r="AD23" i="16"/>
  <c r="T23" i="16"/>
  <c r="Q23" i="16"/>
  <c r="V23" i="16"/>
  <c r="AF23" i="16"/>
  <c r="AH23" i="16"/>
  <c r="O23" i="16"/>
  <c r="AC23" i="16"/>
  <c r="AA23" i="16"/>
  <c r="Z23" i="16"/>
  <c r="U23" i="16"/>
  <c r="S23" i="16"/>
  <c r="AE23" i="16"/>
  <c r="X23" i="16"/>
  <c r="U32" i="16"/>
  <c r="S32" i="16"/>
  <c r="AE32" i="16"/>
  <c r="W32" i="16"/>
  <c r="AG32" i="16"/>
  <c r="AF32" i="16"/>
  <c r="AB32" i="16"/>
  <c r="Y32" i="16"/>
  <c r="AH32" i="16"/>
  <c r="AD32" i="16"/>
  <c r="T32" i="16"/>
  <c r="Q32" i="16"/>
  <c r="Z32" i="16"/>
  <c r="V32" i="16"/>
  <c r="X32" i="16"/>
  <c r="O32" i="16"/>
  <c r="AC32" i="16"/>
  <c r="AA32" i="16"/>
  <c r="R32" i="16"/>
  <c r="P32" i="16"/>
  <c r="Q41" i="16"/>
  <c r="AD41" i="16"/>
  <c r="AH41" i="16"/>
  <c r="AF41" i="16"/>
  <c r="V41" i="16"/>
  <c r="Z41" i="16"/>
  <c r="X41" i="16"/>
  <c r="AA41" i="16"/>
  <c r="R41" i="16"/>
  <c r="P41" i="16"/>
  <c r="AC41" i="16"/>
  <c r="AB41" i="16"/>
  <c r="O41" i="16"/>
  <c r="AG41" i="16"/>
  <c r="AE41" i="16"/>
  <c r="T41" i="16"/>
  <c r="U41" i="16"/>
  <c r="S41" i="16"/>
  <c r="Y41" i="16"/>
  <c r="W41" i="16"/>
  <c r="AH50" i="16"/>
  <c r="AE50" i="16"/>
  <c r="X50" i="16"/>
  <c r="AB50" i="16"/>
  <c r="Z50" i="16"/>
  <c r="W50" i="16"/>
  <c r="P50" i="16"/>
  <c r="T50" i="16"/>
  <c r="R50" i="16"/>
  <c r="AG50" i="16"/>
  <c r="AF50" i="16"/>
  <c r="AC50" i="16"/>
  <c r="AA50" i="16"/>
  <c r="Y50" i="16"/>
  <c r="AD50" i="16"/>
  <c r="U50" i="16"/>
  <c r="S50" i="16"/>
  <c r="Q50" i="16"/>
  <c r="V50" i="16"/>
  <c r="O50" i="16"/>
  <c r="D72" i="4"/>
  <c r="F71" i="4"/>
  <c r="E63" i="4"/>
  <c r="V61" i="4"/>
  <c r="V27" i="4"/>
  <c r="V26" i="4" s="1"/>
  <c r="U36" i="4"/>
  <c r="T32" i="4"/>
  <c r="T31" i="4" s="1"/>
  <c r="S18" i="4"/>
  <c r="S17" i="4" s="1"/>
  <c r="F60" i="4"/>
  <c r="E55" i="4"/>
  <c r="AA51" i="18" l="1"/>
  <c r="O51" i="18"/>
  <c r="C78" i="19" s="1"/>
  <c r="AH51" i="18"/>
  <c r="T51" i="18"/>
  <c r="U51" i="18"/>
  <c r="Q51" i="18"/>
  <c r="W51" i="18"/>
  <c r="X51" i="18"/>
  <c r="P51" i="18"/>
  <c r="AG51" i="18"/>
  <c r="Z51" i="18"/>
  <c r="R51" i="18"/>
  <c r="AB51" i="18"/>
  <c r="AF51" i="18"/>
  <c r="AC51" i="18"/>
  <c r="S51" i="18"/>
  <c r="AD51" i="18"/>
  <c r="AE51" i="18"/>
  <c r="Y51" i="18"/>
  <c r="V51" i="18"/>
  <c r="E72" i="4"/>
  <c r="AF51" i="16"/>
  <c r="Y51" i="16"/>
  <c r="S51" i="16"/>
  <c r="AB51" i="16"/>
  <c r="AD51" i="16"/>
  <c r="P51" i="16"/>
  <c r="AH51" i="16"/>
  <c r="X51" i="16"/>
  <c r="U51" i="16"/>
  <c r="W51" i="16"/>
  <c r="AE51" i="16"/>
  <c r="Q51" i="16"/>
  <c r="O51" i="16"/>
  <c r="C78" i="4" s="1"/>
  <c r="V51" i="16"/>
  <c r="R51" i="16"/>
  <c r="AA51" i="16"/>
  <c r="T51" i="16"/>
  <c r="Z51" i="16"/>
  <c r="AC51" i="16"/>
  <c r="AG51" i="16"/>
  <c r="G71" i="4"/>
  <c r="F63" i="4"/>
  <c r="V36" i="4"/>
  <c r="U32" i="4"/>
  <c r="U31" i="4" s="1"/>
  <c r="T18" i="4"/>
  <c r="T17" i="4" s="1"/>
  <c r="G60" i="4"/>
  <c r="F55" i="4"/>
  <c r="F72" i="4" l="1"/>
  <c r="H71" i="4"/>
  <c r="G63" i="4"/>
  <c r="V32" i="4"/>
  <c r="V31" i="4" s="1"/>
  <c r="U18" i="4"/>
  <c r="U17" i="4" s="1"/>
  <c r="H60" i="4"/>
  <c r="G55" i="4"/>
  <c r="G72" i="4" l="1"/>
  <c r="I71" i="4"/>
  <c r="H63" i="4"/>
  <c r="V18" i="4"/>
  <c r="V17" i="4" s="1"/>
  <c r="I60" i="4"/>
  <c r="H55" i="4"/>
  <c r="H72" i="4" l="1"/>
  <c r="J71" i="4"/>
  <c r="I63" i="4"/>
  <c r="J60" i="4"/>
  <c r="I55" i="4"/>
  <c r="I72" i="4" l="1"/>
  <c r="K71" i="4"/>
  <c r="J63" i="4"/>
  <c r="K60" i="4"/>
  <c r="J55" i="4"/>
  <c r="J72" i="4" l="1"/>
  <c r="L71" i="4"/>
  <c r="K63" i="4"/>
  <c r="L60" i="4"/>
  <c r="K55" i="4"/>
  <c r="K72" i="4" l="1"/>
  <c r="M71" i="4"/>
  <c r="L63" i="4"/>
  <c r="M60" i="4"/>
  <c r="L55" i="4"/>
  <c r="L72" i="4" l="1"/>
  <c r="N71" i="4"/>
  <c r="M63" i="4"/>
  <c r="N60" i="4"/>
  <c r="M55" i="4"/>
  <c r="M72" i="4" l="1"/>
  <c r="O71" i="4"/>
  <c r="N63" i="4"/>
  <c r="O60" i="4"/>
  <c r="N55" i="4"/>
  <c r="N72" i="4" l="1"/>
  <c r="P71" i="4"/>
  <c r="O63" i="4"/>
  <c r="P60" i="4"/>
  <c r="O55" i="4"/>
  <c r="O72" i="4" l="1"/>
  <c r="Q71" i="4"/>
  <c r="P63" i="4"/>
  <c r="Q60" i="4"/>
  <c r="P55" i="4"/>
  <c r="P72" i="4" l="1"/>
  <c r="R71" i="4"/>
  <c r="Q63" i="4"/>
  <c r="R60" i="4"/>
  <c r="Q55" i="4"/>
  <c r="Q72" i="4" s="1"/>
  <c r="S71" i="4" l="1"/>
  <c r="R63" i="4"/>
  <c r="S60" i="4"/>
  <c r="R55" i="4"/>
  <c r="R72" i="4" l="1"/>
  <c r="T71" i="4"/>
  <c r="S63" i="4"/>
  <c r="T60" i="4"/>
  <c r="S55" i="4"/>
  <c r="S72" i="4" l="1"/>
  <c r="U71" i="4"/>
  <c r="T63" i="4"/>
  <c r="U60" i="4"/>
  <c r="T55" i="4"/>
  <c r="T72" i="4" l="1"/>
  <c r="V71" i="4"/>
  <c r="U63" i="4"/>
  <c r="V60" i="4"/>
  <c r="U55" i="4"/>
  <c r="U72" i="4" s="1"/>
  <c r="V63" i="4" l="1"/>
  <c r="V55" i="4"/>
  <c r="V72" i="4" l="1"/>
</calcChain>
</file>

<file path=xl/sharedStrings.xml><?xml version="1.0" encoding="utf-8"?>
<sst xmlns="http://schemas.openxmlformats.org/spreadsheetml/2006/main" count="1058" uniqueCount="480">
  <si>
    <t>CADERNO OPERACIONAL</t>
  </si>
  <si>
    <t>Salários</t>
  </si>
  <si>
    <t>Diretor Geral</t>
  </si>
  <si>
    <t>Secretária</t>
  </si>
  <si>
    <t>Técnico em Segurança do Trabalho</t>
  </si>
  <si>
    <t>Encarregado de Operações</t>
  </si>
  <si>
    <t>Operador de CCO</t>
  </si>
  <si>
    <t>Atendente de Balcão de Informações</t>
  </si>
  <si>
    <t>Atendente de Guarda-Volumes</t>
  </si>
  <si>
    <t>Eletricista</t>
  </si>
  <si>
    <t>Pedreiro</t>
  </si>
  <si>
    <t>Encanador</t>
  </si>
  <si>
    <t>Almoxarife</t>
  </si>
  <si>
    <t>Analista de Recursos Humanos</t>
  </si>
  <si>
    <t>Técnico em Tecnologia da Informação</t>
  </si>
  <si>
    <t>Supervisor de Segurança</t>
  </si>
  <si>
    <t>CUSTOS OPERACIONAIS</t>
  </si>
  <si>
    <t>Encargos Sociais</t>
  </si>
  <si>
    <t>Descrição</t>
  </si>
  <si>
    <t>(%)</t>
  </si>
  <si>
    <t>INSS</t>
  </si>
  <si>
    <t>SENAI</t>
  </si>
  <si>
    <t>SEBRAE</t>
  </si>
  <si>
    <t>INCRA</t>
  </si>
  <si>
    <t>SALÁRIO EDUCAÇÃO</t>
  </si>
  <si>
    <t>SEGURO ACIDENTE DO TRABALHO</t>
  </si>
  <si>
    <t>TOTAL GERAL</t>
  </si>
  <si>
    <t>Unidade</t>
  </si>
  <si>
    <t>ADMINISTRAÇÃO</t>
  </si>
  <si>
    <t>Item</t>
  </si>
  <si>
    <t>1.1</t>
  </si>
  <si>
    <t>1.2</t>
  </si>
  <si>
    <t>2.1</t>
  </si>
  <si>
    <t>2.2</t>
  </si>
  <si>
    <t>2.3</t>
  </si>
  <si>
    <t>2.4</t>
  </si>
  <si>
    <t>2.5</t>
  </si>
  <si>
    <t>2.6</t>
  </si>
  <si>
    <t>2.7</t>
  </si>
  <si>
    <t>2.8</t>
  </si>
  <si>
    <t>3.1</t>
  </si>
  <si>
    <t>3.2</t>
  </si>
  <si>
    <t>3.3</t>
  </si>
  <si>
    <t>3.4</t>
  </si>
  <si>
    <t>3.5</t>
  </si>
  <si>
    <t>4.1</t>
  </si>
  <si>
    <t>4.2</t>
  </si>
  <si>
    <t>Hardwares e Softwares</t>
  </si>
  <si>
    <t>CCO - Centro de Controle Operacional</t>
  </si>
  <si>
    <t>MANUTENÇÃO E CONSERVAÇÃO DE ROTINA</t>
  </si>
  <si>
    <t>LIMPEZA</t>
  </si>
  <si>
    <t>und</t>
  </si>
  <si>
    <t>Consumos e Demais Despesas Operacionais</t>
  </si>
  <si>
    <t>Gastos Gerais</t>
  </si>
  <si>
    <t>Telefonia Fixa</t>
  </si>
  <si>
    <t>Wi-fi - Internet</t>
  </si>
  <si>
    <t>Celular</t>
  </si>
  <si>
    <t>Material de Higiene - Funcionários</t>
  </si>
  <si>
    <t>Material de Higiene - Usuários</t>
  </si>
  <si>
    <t>Material de Limpeza</t>
  </si>
  <si>
    <t>Material de Escritório</t>
  </si>
  <si>
    <t>Gastos Operacionais</t>
  </si>
  <si>
    <t>Serviços de Terceiros</t>
  </si>
  <si>
    <t>Site da Concessionária</t>
  </si>
  <si>
    <t>Ações de Propaganda e Marketing</t>
  </si>
  <si>
    <t>Plano de Drenagem de Líquidos Contaminantes</t>
  </si>
  <si>
    <t>Plano de Controle de Emissão de Gases e Poluição Sonora</t>
  </si>
  <si>
    <t>Auditoria Interna</t>
  </si>
  <si>
    <t>Assessoria Jurídica Permanente e Especializada</t>
  </si>
  <si>
    <t>Custos Anuais</t>
  </si>
  <si>
    <t>Ano 01</t>
  </si>
  <si>
    <t>Ano 02</t>
  </si>
  <si>
    <t>Ano 03</t>
  </si>
  <si>
    <t>Ano 04</t>
  </si>
  <si>
    <t>Ano 05</t>
  </si>
  <si>
    <t>Ano 06</t>
  </si>
  <si>
    <t>Ano 07</t>
  </si>
  <si>
    <t>Ano 08</t>
  </si>
  <si>
    <t>Ano 09</t>
  </si>
  <si>
    <t>Ano 10</t>
  </si>
  <si>
    <t>Ano 11</t>
  </si>
  <si>
    <t>Ano 12</t>
  </si>
  <si>
    <t>Ano 13</t>
  </si>
  <si>
    <t>Ano 14</t>
  </si>
  <si>
    <t>Ano 15</t>
  </si>
  <si>
    <t>Ano 16</t>
  </si>
  <si>
    <t>Ano 17</t>
  </si>
  <si>
    <t>Ano 18</t>
  </si>
  <si>
    <t>Ano 19</t>
  </si>
  <si>
    <t>Ano 20</t>
  </si>
  <si>
    <t>3.6</t>
  </si>
  <si>
    <t>1.1.1</t>
  </si>
  <si>
    <t>1.1.2</t>
  </si>
  <si>
    <t>1.1.3</t>
  </si>
  <si>
    <t>1.1.4</t>
  </si>
  <si>
    <t>1.1.5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</si>
  <si>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</si>
  <si>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</si>
  <si>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</si>
  <si>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</si>
  <si>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</si>
  <si>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</si>
  <si>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</si>
  <si>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</si>
  <si>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2.1.1</t>
  </si>
  <si>
    <t>2.1.2</t>
  </si>
  <si>
    <t>2.1.3</t>
  </si>
  <si>
    <t>2.1.5</t>
  </si>
  <si>
    <t>2.1.6</t>
  </si>
  <si>
    <t>2.4.1</t>
  </si>
  <si>
    <t>2.4.5</t>
  </si>
  <si>
    <t>2.4.6</t>
  </si>
  <si>
    <t>Limpeza e Conservação</t>
  </si>
  <si>
    <t>4.1.1</t>
  </si>
  <si>
    <t>4.1.3</t>
  </si>
  <si>
    <t>4.1.4</t>
  </si>
  <si>
    <t>4.1.5</t>
  </si>
  <si>
    <t>4.1.6</t>
  </si>
  <si>
    <t>4.1.8</t>
  </si>
  <si>
    <t>4.1.10</t>
  </si>
  <si>
    <t>4.1.11</t>
  </si>
  <si>
    <t>4.1.12</t>
  </si>
  <si>
    <t>4.1.13</t>
  </si>
  <si>
    <t>Ferramentas e Equipamentos Conservação</t>
  </si>
  <si>
    <t>3.1.1</t>
  </si>
  <si>
    <t>3.1.2</t>
  </si>
  <si>
    <t>Auxiliar Administrativo</t>
  </si>
  <si>
    <t>Encarregado de Limpeza</t>
  </si>
  <si>
    <t>SESC ou SESI</t>
  </si>
  <si>
    <t>FGTS - LEI 8036 + LEI COMPLEMENTAR 110</t>
  </si>
  <si>
    <t>GRUPO B: Encargos Previdenciários (GPS), Fundo de Garantia por Tempo de Serviço (FGTS) e Outras Contribuições</t>
  </si>
  <si>
    <t>GRUPO A: 13º Salário, Férias e Adicional de Férias</t>
  </si>
  <si>
    <t>13º Salário (item 14 do Anexo XII da IN 05/2017 MPDG)</t>
  </si>
  <si>
    <t>Férias e Adicional de Férias (item 14 do Anexo XII da IN 05/2017 MPDG)</t>
  </si>
  <si>
    <t>Provisão para Rescisão</t>
  </si>
  <si>
    <t>Aviso prévio indenizado (33 ÷ 365 x 0,20 x 100 = 1,81%)</t>
  </si>
  <si>
    <t>Incidência do FGTS sobre aviso prévio indenizado (8% x 1,81% = 0,14%)</t>
  </si>
  <si>
    <t>Multa do FGTS e contribuição social sobre o aviso prévio indenizado (Item 14 do Anexo XII da IN 05/2017 - 4,5% x 90% do pessoal recebe aviso indenizado)</t>
  </si>
  <si>
    <t>Aviso prévio trabalhado (07 ÷ 30 ÷ 12 x 0,10 x 100 = 0,19%)</t>
  </si>
  <si>
    <t>Incidência dos encargos do submódulo 2.2 sobre o aviso prévio trabalhado (36,80% x 0,19% = 0,07%)</t>
  </si>
  <si>
    <t>Multa do FGTS e contribuição social sobre o aviso prévio trabalhado (Item 14 do Anexo XII da IN 05/2017 - 4,5% x 10% do pessoal recebe aviso trabalhado)</t>
  </si>
  <si>
    <t>Ausências Legais</t>
  </si>
  <si>
    <t>4.3</t>
  </si>
  <si>
    <t>4.4</t>
  </si>
  <si>
    <t>4.5</t>
  </si>
  <si>
    <t>4.6</t>
  </si>
  <si>
    <t>Substituto na cobertura de férias (Terço constitucional de férias e 13º salário do ferista (3,03% + 8,33%) ÷ 12 = 0,95%)</t>
  </si>
  <si>
    <t>Substituto na cobertura de ausências legais e ausências por doença ((8 ÷ 30 ÷ 12) + (7 ÷ 30 ÷ 12)) x 100 = 4,17%</t>
  </si>
  <si>
    <t>Substituto na cobertura de licença-paternidade (5 ÷ 30 ÷ 12 x 0,075) x 100 = 0,10%</t>
  </si>
  <si>
    <t>Substituto na cobertura de ausência por acidente de trabalho ((15 ÷ 30 ÷ 12) x 0,15 x 100 = 0,63%</t>
  </si>
  <si>
    <t>Substituto na cobertura de afastamento maternidade (1 ÷ 12 x 4) + (1,33 ÷ 12 x 4) ÷ 12 x 0,00025 x 100 = 0,02%</t>
  </si>
  <si>
    <t>Incidência do submódulo 2.2 sobre o somatório do submódulo 2.1 e sobre as alíneas A, B, C, D e E do submódulo 4.1</t>
  </si>
  <si>
    <t>A tabela de encargos sociais abaixo foi elaborada em conformidade com o Anexo VII-D da Instrução Normativa n.º 05, de 25/05/2017 do Ministério do Planejamento, Desenvolvimento e Gestão.</t>
  </si>
  <si>
    <t>Acréscimos</t>
  </si>
  <si>
    <t>Noturno (%)</t>
  </si>
  <si>
    <t>Auxiliar de Tecnologia da Informação</t>
  </si>
  <si>
    <t>Técnico Comercial</t>
  </si>
  <si>
    <t>Função</t>
  </si>
  <si>
    <t>Insalubridade / Periculosidade (%)</t>
  </si>
  <si>
    <t>Energia (CEB)</t>
  </si>
  <si>
    <t>Água e Esgoto (CAESB)</t>
  </si>
  <si>
    <t>Manutenção Preventiva de Elevadores</t>
  </si>
  <si>
    <t>Manutenção Preventiva de Escadas Rolantes</t>
  </si>
  <si>
    <t>Auxiliar Higienização e Limpeza</t>
  </si>
  <si>
    <t>Turno</t>
  </si>
  <si>
    <t>Mobiliário</t>
  </si>
  <si>
    <t>Postos de Trabalho</t>
  </si>
  <si>
    <t>TOTAL SALÁRIO</t>
  </si>
  <si>
    <t>Jornada de Trabalho</t>
  </si>
  <si>
    <t>Efetivo Total</t>
  </si>
  <si>
    <t>16h</t>
  </si>
  <si>
    <t>8h</t>
  </si>
  <si>
    <t>Agente de Plataforma</t>
  </si>
  <si>
    <t>Operador de Máquinas de Limpeza</t>
  </si>
  <si>
    <t>24h</t>
  </si>
  <si>
    <t>Coordenador Administrativo</t>
  </si>
  <si>
    <t>Coordenador Financeiro</t>
  </si>
  <si>
    <t>Coordenador Tecnologia da Informação</t>
  </si>
  <si>
    <t>Gerente Operações</t>
  </si>
  <si>
    <t>Coordenador Vendas</t>
  </si>
  <si>
    <t>Coordenador Administração Contratual</t>
  </si>
  <si>
    <t>Coordenador Operações</t>
  </si>
  <si>
    <t>Coordenador Manutenção e Limpeza</t>
  </si>
  <si>
    <t>Coordenador Inteligência Operacional</t>
  </si>
  <si>
    <t>Noturno</t>
  </si>
  <si>
    <t>Diurno</t>
  </si>
  <si>
    <t>Remuneração Mensal (R$)</t>
  </si>
  <si>
    <t>Remuneração Mensal Final (R$)</t>
  </si>
  <si>
    <t>Encargos Sociais (%)</t>
  </si>
  <si>
    <t>Custo Mensal Com Salário por Integrante (R$)</t>
  </si>
  <si>
    <t>Manutenção Corretiva e Preventiva de Estruturas Físicas</t>
  </si>
  <si>
    <t>Manutenção Preventiva de Painéis de Mídia</t>
  </si>
  <si>
    <t>Assessoria Imprensa (RP)</t>
  </si>
  <si>
    <t>Notebook DELL Vostro 14 5000 Core i7 16 Gb RAM</t>
  </si>
  <si>
    <t>Dockstation DELL Universal Dock D 6000</t>
  </si>
  <si>
    <t>Monitor DELL 22 P2219H 21,5"</t>
  </si>
  <si>
    <t>Conjunto DELL Teclado e Mouse sem fio MK850</t>
  </si>
  <si>
    <t>Estabilizador SMS Revolution Speedy 500-Watt Bivolt</t>
  </si>
  <si>
    <t>NoBreak SMS Station II 800VA/400-Watt Bivolt</t>
  </si>
  <si>
    <t>Impressora Brother HL-T4000DW</t>
  </si>
  <si>
    <t>Mesa Escritório L 1,40 x 1,40 m com 2 Gavetas</t>
  </si>
  <si>
    <t>Cadeira Diretor Apoio Lombar Giratório com Rodízio e Apoio de Braços</t>
  </si>
  <si>
    <t>Cadeira Fixa Sena</t>
  </si>
  <si>
    <t>Mesa para Reunião Redonda 1,20 x 0,75 m 4 Lugares</t>
  </si>
  <si>
    <t>Mesa para Reunião Retangular 2,80 x 1,40 m 8 Lugares</t>
  </si>
  <si>
    <t>Televisão LED 58" Samsung 58RU7100 HDMI</t>
  </si>
  <si>
    <t>Impressora Multifuncional Brother MFC-L6902DW</t>
  </si>
  <si>
    <t>Mesa Reta 1,20 x 0,60 m com Gaveteiro</t>
  </si>
  <si>
    <t>Arquivo em Gaveta 4 Gavetas para Pasta Suspensa</t>
  </si>
  <si>
    <t>Vostro Small Desktop Core i3 4 Gb RAM</t>
  </si>
  <si>
    <t>Teclado Multimidia DELL KB216</t>
  </si>
  <si>
    <t>Mouse com Fio DELL MS 116</t>
  </si>
  <si>
    <t>Monitor DELL E1916H 18,5"</t>
  </si>
  <si>
    <t>Cadeira Giratória Secretária Hergonômica com Rodízio e Apoio de Braço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</si>
  <si>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</si>
  <si>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</si>
  <si>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</si>
  <si>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</si>
  <si>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</si>
  <si>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</si>
  <si>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</si>
  <si>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</si>
  <si>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</si>
  <si>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1.1.16</t>
  </si>
  <si>
    <t>1.1.17</t>
  </si>
  <si>
    <t>Qtde</t>
  </si>
  <si>
    <t>Vlr Unit (R$)</t>
  </si>
  <si>
    <t>Vlr Total (R$)</t>
  </si>
  <si>
    <t>Equipamentos, Mobiliário e Sistemas</t>
  </si>
  <si>
    <t>Data-base: FEV/2020</t>
  </si>
  <si>
    <t>1.1.18</t>
  </si>
  <si>
    <t>Celular Sansumg Galaxy J7</t>
  </si>
  <si>
    <t>Celular Samsung Galaxy S10</t>
  </si>
  <si>
    <t>Carro para Ferragens Advantage Tramontina PRO 44950135</t>
  </si>
  <si>
    <t>Jogo de Chaves trafix com cabo: T6, T7, T8, T9, T10, T15, T20, T25, T27, T30, T40 e T45</t>
  </si>
  <si>
    <t>Jogo de Broca Bits 91 Peças</t>
  </si>
  <si>
    <t>Alicate bomba 10"</t>
  </si>
  <si>
    <t>Alicate corte diagonal 6" isolada</t>
  </si>
  <si>
    <t>Alicate curvo 8”</t>
  </si>
  <si>
    <t>Alicate de pressão 10"</t>
  </si>
  <si>
    <t>Alicate meia cana 6" isolado</t>
  </si>
  <si>
    <t>Alicate para anéis 7” interno reto</t>
  </si>
  <si>
    <t>Alicate para anéis 7” externo reto </t>
  </si>
  <si>
    <t>Alicate universal 8" isolado</t>
  </si>
  <si>
    <t>Cabo T 10" com encaixe 1/2"</t>
  </si>
  <si>
    <t>Catraca 10" com encaixe 1/2"</t>
  </si>
  <si>
    <t>Jogo de Chave Tipo Toco Fenda e Cruzada</t>
  </si>
  <si>
    <t>Espátula chata 500 mm</t>
  </si>
  <si>
    <t>Junta universal 1/2"</t>
  </si>
  <si>
    <t>Martelo sem retrocesso 500g</t>
  </si>
  <si>
    <t>Martelo de bola 300g</t>
  </si>
  <si>
    <t>Jogo de Chaves Biela: 8, 10, 11, 12, 13, 14, 15, 16, 17, 18 e 19 mm</t>
  </si>
  <si>
    <t>Jogo de Chaves canhão: 3, 4, 5, 6, 7, 8, 9, 10, 11, 12 13 e 14 mm</t>
  </si>
  <si>
    <t>Jogo de Chaves combinadas: 6, 7, 8, 9 10, 11 12, 13, 14, 15, 16, 17, 18 e 19 mm</t>
  </si>
  <si>
    <t>Jogo de Chaves de Fenda Simples e Cruzada High Performance: 8 x 200 mm, 5 x 100 mm e 6 x 150 mm</t>
  </si>
  <si>
    <t>Jogo de Chaves hexagonais longa: 1,5, 2, 2,5, 3, 4, 5, 6, 7, 8, 9, 10, 11, 12 e 14 mm</t>
  </si>
  <si>
    <t>Jogo de Chaves meia lua: 10 x 12 11 x 13, 14 x 16, 15 x 17, 19 x 22 mm</t>
  </si>
  <si>
    <t>Jogo de Chaves trafix: T10 T15 T20 T25 T27 T30 T40 T45 T50</t>
  </si>
  <si>
    <t>Extensões: 5 “ 10"</t>
  </si>
  <si>
    <t>Punções de centro: 4 e 5 mm</t>
  </si>
  <si>
    <t>Jogo de Saca pinos cônicos 2, 3, 4 5 mm</t>
  </si>
  <si>
    <t>Jogo de Soquetes estriados: 8, 9, 10, 11, 12, 13, 14, 15, 16, 17, 18, 19, 21, 22, 24, 27 30 32 mm</t>
  </si>
  <si>
    <t>Jogo de Soquetes ponta trafix 1/2”: T20 T25 T27 T30 T40 T45 T50 T55 T60</t>
  </si>
  <si>
    <t>Jogo de Soquetes para vela: 16, 21 mm</t>
  </si>
  <si>
    <t>Talhadeiras: 11, 15 mm</t>
  </si>
  <si>
    <t>Maquita Serra Mármore 1500 W GDC150</t>
  </si>
  <si>
    <t>Alicate Amperímetro Digital 1000A RMS ET-3367C</t>
  </si>
  <si>
    <t>Colher para Pedreiro 10"</t>
  </si>
  <si>
    <t>Prumo 500g</t>
  </si>
  <si>
    <t>Torques Armador 12</t>
  </si>
  <si>
    <t>Trena 5 Metros</t>
  </si>
  <si>
    <t>Nível grande</t>
  </si>
  <si>
    <t>Desempenadeira de Aço</t>
  </si>
  <si>
    <t>Arco de Serra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</si>
  <si>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</si>
  <si>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</si>
  <si>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</si>
  <si>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</si>
  <si>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</si>
  <si>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</si>
  <si>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</si>
  <si>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</si>
  <si>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</si>
  <si>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</si>
  <si>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</si>
  <si>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</si>
  <si>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3.1.15</t>
  </si>
  <si>
    <t>3.1.16</t>
  </si>
  <si>
    <t>3.1.17</t>
  </si>
  <si>
    <t>3.1.18</t>
  </si>
  <si>
    <t>3.1.19</t>
  </si>
  <si>
    <t>3.1.20</t>
  </si>
  <si>
    <t>3.1.21</t>
  </si>
  <si>
    <t>3.1.22</t>
  </si>
  <si>
    <t>3.1.23</t>
  </si>
  <si>
    <t>3.1.24</t>
  </si>
  <si>
    <t>3.1.25</t>
  </si>
  <si>
    <t>3.1.26</t>
  </si>
  <si>
    <t>3.1.27</t>
  </si>
  <si>
    <t>3.1.28</t>
  </si>
  <si>
    <t>3.1.29</t>
  </si>
  <si>
    <t>3.1.30</t>
  </si>
  <si>
    <t>3.1.31</t>
  </si>
  <si>
    <t>3.1.32</t>
  </si>
  <si>
    <t>3.1.33</t>
  </si>
  <si>
    <t>3.1.34</t>
  </si>
  <si>
    <t>3.1.35</t>
  </si>
  <si>
    <t>3.1.36</t>
  </si>
  <si>
    <t>3.1.37</t>
  </si>
  <si>
    <t>3.1.38</t>
  </si>
  <si>
    <t>3.1.39</t>
  </si>
  <si>
    <t>3.1.40</t>
  </si>
  <si>
    <t>3.1.41</t>
  </si>
  <si>
    <t>3.1.42</t>
  </si>
  <si>
    <t>Furadeira e Parafusadeira Impaxcto Reversível 1/2" 20 V Dewalt</t>
  </si>
  <si>
    <t>Lavadora Karcher de Alta Pressão 1660 Lbs - HD585</t>
  </si>
  <si>
    <t>Aspirador de Pó/Líquido Karcher NT 48/1</t>
  </si>
  <si>
    <t>Limpadora e Secadora de Piso Empurrada Karcher BD 50/50</t>
  </si>
  <si>
    <t>Limpadora e Secadora de Piso Tripulada Karcher B 200 R</t>
  </si>
  <si>
    <t>Varredeira Manual Karcehr KM 70/20 C Dupla Escova</t>
  </si>
  <si>
    <t xml:space="preserve">Polidora de Piso  4 HP </t>
  </si>
  <si>
    <t>Enceradeira Industrial CL510+</t>
  </si>
  <si>
    <t>Carro Funcional Master Limpeza Profissional NYKT03</t>
  </si>
  <si>
    <t>Contentor de 240 L com 2 Rodas</t>
  </si>
  <si>
    <t>Container Contentor de 1.100 L com 4 Rodas Tampa Bi Partida</t>
  </si>
  <si>
    <t>Balde espremedor de 30 L NY108</t>
  </si>
  <si>
    <t>Placa Cavalete Piso Escorregadio</t>
  </si>
  <si>
    <t>Karcher Limopadora de Escada Rolante BR 45/10 ESC</t>
  </si>
  <si>
    <t xml:space="preserve">Sistema Envio e Processamento de Informações aos Painéis - Packetav DUET Encoder </t>
  </si>
  <si>
    <t>Sistema Recepção de Informações nos Painéis - Packetav Duet Decoder</t>
  </si>
  <si>
    <t>Switch Networking X1052 48 portas GbE 10 Gbit</t>
  </si>
  <si>
    <t>Rack APC 19"Netshelter Sx 42 U AR 3100</t>
  </si>
  <si>
    <t>Suporte Articulador para 2 Monitores T1224n ESAMSUNG</t>
  </si>
  <si>
    <t>Monitor SAMSUNG Profissional 46" para Video Wall Led 46 UH46F5 LH46UHFCLBB/ZD - Painel de Informações de Viagens</t>
  </si>
  <si>
    <t>Monitor SAMSUNG Profissional 46" para Video Wall Led 46 UH46F5 LH46UHFCLBB/ZD - Paineis Escadas Rolantes</t>
  </si>
  <si>
    <t>Serviço de Instalação, Configuração e Treinamento</t>
  </si>
  <si>
    <t>Monitor Profissional SAMSUNG Led 32"Db32e Full Hd Usb/Hdmi - Plataforma/Estação BRT</t>
  </si>
  <si>
    <t>Monitor SAMSUNG Profissional 46" Led 46 UH46F5 LH46UHFCLBB/ZD - Totens Plataformas de Embarque</t>
  </si>
  <si>
    <t>Monitor SAMSUNG Profissional 32"Led 32 Db32e Full Hd Usb/Hdmi - Painéis Consulta a Viagens</t>
  </si>
  <si>
    <t>Monitor SAMSUNG Profissional 24" Led 24 LS24D332HSX/ZD - Elevadores</t>
  </si>
  <si>
    <t>TOTAL</t>
  </si>
  <si>
    <t>2.2.1</t>
  </si>
  <si>
    <t>2.2.2</t>
  </si>
  <si>
    <t>2.2.3</t>
  </si>
  <si>
    <t>2.2.5</t>
  </si>
  <si>
    <t>2.2.6</t>
  </si>
  <si>
    <t>2.3.1</t>
  </si>
  <si>
    <t>2.3.2</t>
  </si>
  <si>
    <t>2.3.3</t>
  </si>
  <si>
    <t>2.3.5</t>
  </si>
  <si>
    <t>2.3.6</t>
  </si>
  <si>
    <t>2.4.2</t>
  </si>
  <si>
    <t>2.4.3</t>
  </si>
  <si>
    <t>4.1.2</t>
  </si>
  <si>
    <t>4.1.7</t>
  </si>
  <si>
    <t>4.1.9</t>
  </si>
  <si>
    <t>Vale Transporte (R$)</t>
  </si>
  <si>
    <t>Vale Refeição (R$)</t>
  </si>
  <si>
    <t>Auxiliar Técnico de Manutenção</t>
  </si>
  <si>
    <t>Uniformes e EPIs</t>
  </si>
  <si>
    <t>Combustível - Gerador e Veículos</t>
  </si>
  <si>
    <t>Sistema de Monitoramento Eletrônico (SME)</t>
  </si>
  <si>
    <t>cj</t>
  </si>
  <si>
    <t>Readequação do Sistema de Gerenciamento Centralizado (CCO)</t>
  </si>
  <si>
    <t>Und</t>
  </si>
  <si>
    <t>Readequação da Infraestrutura Civil, Elétrica e Dados</t>
  </si>
  <si>
    <t>Readequação e aquisição complementar do Sistema Existente-Hardware</t>
  </si>
  <si>
    <t>Readequação e aquisição complementar do Sistema Existente-Software</t>
  </si>
  <si>
    <t>Sistema de Comunicação Fixa - SCF (Telefonia)</t>
  </si>
  <si>
    <t>Equipamentos do Laboratório Eletro/Eletrônico de pequenos reparos</t>
  </si>
  <si>
    <t>3.1.43</t>
  </si>
  <si>
    <t>Sistema de Alimentação Ininterrupta de 6Kva/com bateria (3h)</t>
  </si>
  <si>
    <t>Infraestrutura de Rede e ativos (CPC)</t>
  </si>
  <si>
    <t>SISTEMAS</t>
  </si>
  <si>
    <t>Banco de Dados - 60 mil visualizações/30seg</t>
  </si>
  <si>
    <t>Câmeras de alta resolução com baixo tempo de resposta</t>
  </si>
  <si>
    <t>Sistema de Gerenciamento Centralizado</t>
  </si>
  <si>
    <t>Sistema de Controle de Acesso (SCA)</t>
  </si>
  <si>
    <t>2.5.1</t>
  </si>
  <si>
    <t>2.5.2</t>
  </si>
  <si>
    <t>2.5.3</t>
  </si>
  <si>
    <t>2.5.5</t>
  </si>
  <si>
    <t>2.5.6</t>
  </si>
  <si>
    <t>Sistema de Tramissão de Dados, Voz e Imagem (STD)</t>
  </si>
  <si>
    <t>Sistema de Multimídia (SMM) - Sonorização e Painéis informativos (PIS)</t>
  </si>
  <si>
    <t>2.6.1</t>
  </si>
  <si>
    <t>2.6.2</t>
  </si>
  <si>
    <t>2.6.3</t>
  </si>
  <si>
    <t>2.6.5</t>
  </si>
  <si>
    <t>2.6.6</t>
  </si>
  <si>
    <t>Sistema de Energia - Alta e Baixa Tensão</t>
  </si>
  <si>
    <t>2.7.1</t>
  </si>
  <si>
    <t>2.7.3</t>
  </si>
  <si>
    <t>2.7.5</t>
  </si>
  <si>
    <t>Sistema de Monitoramento e Gerenciamento das Escadas Rolantes e Elevadores</t>
  </si>
  <si>
    <t>2.8.1</t>
  </si>
  <si>
    <t>2.8.2</t>
  </si>
  <si>
    <t>2.9</t>
  </si>
  <si>
    <t>2.9.1</t>
  </si>
  <si>
    <t>2.9.2</t>
  </si>
  <si>
    <t>Sistema de Combate a Incêndio</t>
  </si>
  <si>
    <t>Sistema de Monitoramento Eletrônico (SME) com reconhecimento facial e Análise comportamental de movimento</t>
  </si>
  <si>
    <t>Sistema Informativo nas Baias com Grade Horária dos Ônibus e Exploração Comercial</t>
  </si>
  <si>
    <t>2.10</t>
  </si>
  <si>
    <t>2.10.1</t>
  </si>
  <si>
    <t>2.10.2</t>
  </si>
  <si>
    <t>2.10.3</t>
  </si>
  <si>
    <t>2.10.4</t>
  </si>
  <si>
    <t>2.10.6</t>
  </si>
  <si>
    <t>2.10.7</t>
  </si>
  <si>
    <t>2.10.8</t>
  </si>
  <si>
    <t>2.10.9</t>
  </si>
  <si>
    <t>2.10.10</t>
  </si>
  <si>
    <t>2.10.11</t>
  </si>
  <si>
    <t>2.10.12</t>
  </si>
  <si>
    <t>2.10.13</t>
  </si>
  <si>
    <t>2.10.15</t>
  </si>
  <si>
    <t>2.10.16</t>
  </si>
  <si>
    <t>2.10.17</t>
  </si>
  <si>
    <t>2.11</t>
  </si>
  <si>
    <t>2.11.1</t>
  </si>
  <si>
    <t>2.11.2</t>
  </si>
  <si>
    <t>2.11.4</t>
  </si>
  <si>
    <t>2.11.5</t>
  </si>
  <si>
    <t>2.11.6</t>
  </si>
  <si>
    <t>2.11.7</t>
  </si>
  <si>
    <t>2.11.8</t>
  </si>
  <si>
    <t>2.11.9</t>
  </si>
  <si>
    <t>2.11.10</t>
  </si>
  <si>
    <t>2.11.11</t>
  </si>
  <si>
    <t>2.11.12</t>
  </si>
  <si>
    <t>2.11.13</t>
  </si>
  <si>
    <t>Readequação do sistema de Alimentação ininterrupta com baterias (3h)</t>
  </si>
  <si>
    <t>Treinamentos</t>
  </si>
  <si>
    <t>Certificações e Procedimentos</t>
  </si>
  <si>
    <t>PPRA</t>
  </si>
  <si>
    <t>PCMSO</t>
  </si>
  <si>
    <t>NR 35 - Trabalho em Altura</t>
  </si>
  <si>
    <t>NR 12 - Equipamentos</t>
  </si>
  <si>
    <t>NR 10 - Elétrica</t>
  </si>
  <si>
    <t>ISO 9001 - Qualidade</t>
  </si>
  <si>
    <t>ISO 14001 - Meio Ambiente</t>
  </si>
  <si>
    <t>Licença Anual MsOffice</t>
  </si>
  <si>
    <t>Licenças e Garantias</t>
  </si>
  <si>
    <t>Garantia de Hardware Componentes Sistemas de Comunicação Fixa - SCF (Telefonia)</t>
  </si>
  <si>
    <t>Garantia e Atualizações de Softwares Componentes Sistemas de Comunicação Fixa - SCF (Telefonia)</t>
  </si>
  <si>
    <t>Garantia de Hardware Componentes Sistema de Monitoramento Eletrônico (SME)</t>
  </si>
  <si>
    <t>Garantia e Atualizações de Softwares Componentes Sistema de Monitoramento Eletrônico (SME)</t>
  </si>
  <si>
    <t>Garantia e Atualizações de Softwares Componentes Sistema de Monitoramento Eletrônico (SME) com reconhecimento facial e Análise comportamental de movimento</t>
  </si>
  <si>
    <t>Garantia de Hardware Componentes Sistema de Monitoramento Eletrônico (SME) com reconhecimento facial e Análise comportamental de movimento</t>
  </si>
  <si>
    <t>Licenças Operacionais Sistema Comunicação Fixa - SCF (Telefonia)</t>
  </si>
  <si>
    <t>Licenças Operacionais Sistema de Monitoramento Eletrônico (SME)</t>
  </si>
  <si>
    <t>Licenças Operacionais Sistema de Monitoramento Eletrônico (SME) com reconhecimento facial e Análise comportamental de movimento</t>
  </si>
  <si>
    <t>Licenças Operacionais Sistema de Controle de Acesso (SCA)</t>
  </si>
  <si>
    <t>Garantia de Hardware Componentes Sistema de Controle de Acesso (SCA)</t>
  </si>
  <si>
    <t>Garantia e Atualizações de Softwares Componentes Sistema de Controle de Acesso (SCA)</t>
  </si>
  <si>
    <t>Licenças Operacionais Sistema de Tramissão de Dados, Voz e Imagem (STD)</t>
  </si>
  <si>
    <t>Garantia de Hardware Componentes Sistema de Tramissão de Dados, Voz e Imagem (STD)</t>
  </si>
  <si>
    <t>Garantia e Atualizações de Softwares Componentes Sistema de Tramissão de Dados, Voz e Imagem (STD)</t>
  </si>
  <si>
    <t>Licenças Operacionais Sistema de Multimídia (SMM) - Sonorização e Painéis informativos (PIS)</t>
  </si>
  <si>
    <t>Garantia de Hardware Componentes Sistema de Multimídia (SMM) - Sonorização e Painéis informativos (PIS)</t>
  </si>
  <si>
    <t>Garantia e Atualizações de Softwares Componentes Sistema de Multimídia (SMM) - Sonorização e Painéis informativos (PIS)</t>
  </si>
  <si>
    <t>Licenças Operacionais Sistema de Energia - Alta e Baixa Tensão</t>
  </si>
  <si>
    <t>Garantia de Hardware Componentes Sistema de Energia - Alta e Baixa Tensão</t>
  </si>
  <si>
    <t>Licença Sistema Video Wall  Visionary PacketAV Vision Lite Routing Server - Painéis Exploração de Mídia</t>
  </si>
  <si>
    <t>Licença Sistema Video Wall  Visionary PacketAV Vision Lite Routing Server - CCO</t>
  </si>
  <si>
    <t>Ambiental e Social</t>
  </si>
  <si>
    <t>Tratamento para Resíduos Sólidos</t>
  </si>
  <si>
    <t>Campanhas de Atendimento a Comunidades Carentes</t>
  </si>
  <si>
    <t>Alvará de Funcionamento</t>
  </si>
  <si>
    <t>Assitente Social</t>
  </si>
  <si>
    <t>Serviço de Dedetização e Desratização</t>
  </si>
  <si>
    <t>Custo Mensal Total Folha (R$)</t>
  </si>
  <si>
    <t>Manutenção Obras Civis</t>
  </si>
  <si>
    <t>Técnico em Manutenção - Eletrotécnico e Telecom</t>
  </si>
  <si>
    <t>Técnico em Manutenção - Civil e Hidráulico</t>
  </si>
  <si>
    <t>Vigilante</t>
  </si>
  <si>
    <t>Gerente Administrativo, Financeiro e Comercial</t>
  </si>
  <si>
    <t>Verificador Independente de Implantação</t>
  </si>
  <si>
    <t>OPEX 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</si>
</sst>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0" fillId="3" borderId="0" xfId="0" applyFill="1"/>
    <xf numFmtId="0" fontId="10" fillId="3" borderId="0" xfId="0" applyFont="1" applyFill="1"/>
    <xf numFmtId="0" fontId="10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Border="1" applyAlignment="1">
      <alignment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vertical="center"/>
    </xf>
    <xf numFmtId="0" fontId="9" fillId="6" borderId="3" xfId="0" applyFont="1" applyFill="1" applyBorder="1" applyAlignment="1">
      <alignment vertical="center"/>
    </xf>
    <xf numFmtId="0" fontId="10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center" vertical="center" wrapText="1"/>
    </xf>
    <xf numFmtId="43" fontId="10" fillId="3" borderId="3" xfId="1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43" fontId="10" fillId="3" borderId="3" xfId="1" applyFont="1" applyFill="1" applyBorder="1" applyAlignment="1">
      <alignment horizontal="center" vertical="center"/>
    </xf>
    <xf numFmtId="43" fontId="10" fillId="4" borderId="3" xfId="1" applyFont="1" applyFill="1" applyBorder="1" applyAlignment="1">
      <alignment horizontal="center" vertical="center"/>
    </xf>
    <xf numFmtId="43" fontId="10" fillId="3" borderId="5" xfId="1" applyFont="1" applyFill="1" applyBorder="1" applyAlignment="1">
      <alignment horizontal="center" vertical="center"/>
    </xf>
    <xf numFmtId="43" fontId="10" fillId="4" borderId="3" xfId="1" applyFont="1" applyFill="1" applyBorder="1" applyAlignment="1">
      <alignment vertical="center"/>
    </xf>
    <xf numFmtId="43" fontId="10" fillId="4" borderId="6" xfId="1" applyFont="1" applyFill="1" applyBorder="1" applyAlignment="1">
      <alignment vertical="center"/>
    </xf>
    <xf numFmtId="0" fontId="9" fillId="6" borderId="3" xfId="0" applyFont="1" applyFill="1" applyBorder="1" applyAlignment="1">
      <alignment horizontal="center" vertical="center"/>
    </xf>
    <xf numFmtId="43" fontId="9" fillId="6" borderId="3" xfId="1" applyFont="1" applyFill="1" applyBorder="1" applyAlignment="1">
      <alignment vertical="center"/>
    </xf>
    <xf numFmtId="43" fontId="9" fillId="6" borderId="3" xfId="1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vertical="center"/>
    </xf>
    <xf numFmtId="43" fontId="12" fillId="6" borderId="3" xfId="1" applyFont="1" applyFill="1" applyBorder="1" applyAlignment="1">
      <alignment vertical="center"/>
    </xf>
    <xf numFmtId="43" fontId="12" fillId="6" borderId="3" xfId="1" applyFont="1" applyFill="1" applyBorder="1" applyAlignment="1">
      <alignment horizontal="center" vertical="center"/>
    </xf>
    <xf numFmtId="0" fontId="9" fillId="3" borderId="0" xfId="0" applyFont="1" applyFill="1"/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9" fontId="10" fillId="4" borderId="3" xfId="2" applyNumberFormat="1" applyFont="1" applyFill="1" applyBorder="1" applyAlignment="1">
      <alignment horizontal="center" vertical="center"/>
    </xf>
    <xf numFmtId="9" fontId="10" fillId="4" borderId="3" xfId="0" applyNumberFormat="1" applyFont="1" applyFill="1" applyBorder="1" applyAlignment="1">
      <alignment horizontal="center" vertical="center"/>
    </xf>
    <xf numFmtId="43" fontId="10" fillId="4" borderId="3" xfId="0" applyNumberFormat="1" applyFont="1" applyFill="1" applyBorder="1" applyAlignment="1">
      <alignment horizontal="center" vertical="center"/>
    </xf>
    <xf numFmtId="10" fontId="10" fillId="4" borderId="3" xfId="0" applyNumberFormat="1" applyFont="1" applyFill="1" applyBorder="1" applyAlignment="1">
      <alignment horizontal="center" vertical="center"/>
    </xf>
    <xf numFmtId="9" fontId="10" fillId="3" borderId="3" xfId="2" applyNumberFormat="1" applyFont="1" applyFill="1" applyBorder="1" applyAlignment="1">
      <alignment horizontal="center" vertical="center"/>
    </xf>
    <xf numFmtId="9" fontId="10" fillId="3" borderId="3" xfId="0" applyNumberFormat="1" applyFont="1" applyFill="1" applyBorder="1" applyAlignment="1">
      <alignment horizontal="center" vertical="center"/>
    </xf>
    <xf numFmtId="43" fontId="10" fillId="3" borderId="3" xfId="0" applyNumberFormat="1" applyFont="1" applyFill="1" applyBorder="1" applyAlignment="1">
      <alignment horizontal="center" vertical="center"/>
    </xf>
    <xf numFmtId="10" fontId="10" fillId="3" borderId="3" xfId="0" applyNumberFormat="1" applyFont="1" applyFill="1" applyBorder="1" applyAlignment="1">
      <alignment horizontal="center" vertical="center"/>
    </xf>
    <xf numFmtId="165" fontId="10" fillId="3" borderId="3" xfId="2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43" fontId="9" fillId="3" borderId="3" xfId="1" applyFont="1" applyFill="1" applyBorder="1" applyAlignment="1">
      <alignment horizontal="center" vertical="center"/>
    </xf>
    <xf numFmtId="43" fontId="9" fillId="3" borderId="0" xfId="0" applyNumberFormat="1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9" fillId="3" borderId="1" xfId="0" applyFont="1" applyFill="1" applyBorder="1" applyAlignment="1">
      <alignment horizontal="right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10" fontId="9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right"/>
    </xf>
    <xf numFmtId="0" fontId="10" fillId="3" borderId="1" xfId="0" applyFont="1" applyFill="1" applyBorder="1" applyAlignment="1">
      <alignment wrapText="1"/>
    </xf>
    <xf numFmtId="10" fontId="10" fillId="3" borderId="1" xfId="2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vertical="center" wrapText="1"/>
    </xf>
    <xf numFmtId="10" fontId="9" fillId="3" borderId="1" xfId="2" applyNumberFormat="1" applyFont="1" applyFill="1" applyBorder="1" applyAlignment="1">
      <alignment horizontal="center" vertical="center"/>
    </xf>
    <xf numFmtId="0" fontId="10" fillId="3" borderId="1" xfId="0" applyFont="1" applyFill="1" applyBorder="1"/>
    <xf numFmtId="0" fontId="9" fillId="3" borderId="1" xfId="0" applyFont="1" applyFill="1" applyBorder="1" applyAlignment="1">
      <alignment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43" fontId="10" fillId="0" borderId="3" xfId="1" applyFont="1" applyFill="1" applyBorder="1" applyAlignment="1">
      <alignment vertical="center"/>
    </xf>
    <xf numFmtId="43" fontId="10" fillId="0" borderId="3" xfId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10" fontId="5" fillId="3" borderId="0" xfId="2" applyNumberFormat="1" applyFont="1" applyFill="1" applyAlignment="1">
      <alignment vertical="center"/>
    </xf>
    <xf numFmtId="164" fontId="5" fillId="3" borderId="0" xfId="0" applyNumberFormat="1" applyFont="1" applyFill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6" fillId="5" borderId="3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4" borderId="3" xfId="0" applyFont="1" applyFill="1" applyBorder="1" applyAlignment="1">
      <alignment vertical="center"/>
    </xf>
    <xf numFmtId="164" fontId="7" fillId="4" borderId="3" xfId="1" applyNumberFormat="1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3" xfId="0" applyFont="1" applyFill="1" applyBorder="1" applyAlignment="1">
      <alignment vertical="center"/>
    </xf>
    <xf numFmtId="164" fontId="8" fillId="3" borderId="3" xfId="1" applyNumberFormat="1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/>
    </xf>
    <xf numFmtId="164" fontId="7" fillId="3" borderId="3" xfId="1" applyNumberFormat="1" applyFont="1" applyFill="1" applyBorder="1" applyAlignment="1">
      <alignment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vertical="center" wrapText="1"/>
    </xf>
    <xf numFmtId="43" fontId="5" fillId="3" borderId="0" xfId="0" applyNumberFormat="1" applyFont="1" applyFill="1" applyAlignment="1">
      <alignment vertical="center"/>
    </xf>
    <xf numFmtId="0" fontId="10" fillId="3" borderId="5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164" fontId="8" fillId="0" borderId="3" xfId="1" applyNumberFormat="1" applyFont="1" applyFill="1" applyBorder="1" applyAlignment="1">
      <alignment vertical="center"/>
    </xf>
    <xf numFmtId="0" fontId="10" fillId="3" borderId="5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/>
    </xf>
    <xf numFmtId="0" fontId="2" fillId="3" borderId="0" xfId="0" applyFont="1" applyFill="1" applyAlignment="1"/>
    <xf numFmtId="43" fontId="4" fillId="2" borderId="1" xfId="0" applyNumberFormat="1" applyFont="1" applyFill="1" applyBorder="1" applyAlignment="1">
      <alignment vertical="center"/>
    </xf>
    <xf numFmtId="43" fontId="7" fillId="3" borderId="3" xfId="1" applyNumberFormat="1" applyFont="1" applyFill="1" applyBorder="1" applyAlignment="1">
      <alignment vertical="center"/>
    </xf>
    <xf numFmtId="0" fontId="10" fillId="3" borderId="5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left" wrapText="1"/>
    </xf>
    <xf numFmtId="0" fontId="9" fillId="3" borderId="0" xfId="0" applyFont="1" applyFill="1" applyBorder="1" applyAlignment="1">
      <alignment horizontal="left"/>
    </xf>
    <xf numFmtId="0" fontId="9" fillId="3" borderId="0" xfId="0" applyFont="1" applyFill="1" applyAlignment="1">
      <alignment horizontal="left"/>
    </xf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right" vertic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AH52"/>
  <sheetViews>
    <sheetView workbookViewId="0">
      <pane xSplit="1" ySplit="6" topLeftCell="B40" activePane="bottomRight" state="frozen"/>
      <selection activeCell="B75" sqref="B75"/>
      <selection pane="topRight" activeCell="B75" sqref="B75"/>
      <selection pane="bottomLeft" activeCell="B75" sqref="B75"/>
      <selection pane="bottomRight" activeCell="D49" sqref="D49:D50"/>
    </sheetView>
  </sheetViews>
  <sheetFormatPr defaultColWidth="9.140625" defaultRowHeight="12" x14ac:dyDescent="0.25"/>
  <cols>
    <col min="1" max="1" width="30.5703125" style="30" bestFit="1" customWidth="1"/>
    <col min="2" max="3" width="7.140625" style="29" bestFit="1" customWidth="1"/>
    <col min="4" max="4" width="5.140625" style="29" bestFit="1" customWidth="1"/>
    <col min="5" max="5" width="9.85546875" style="3" bestFit="1" customWidth="1"/>
    <col min="6" max="6" width="7.28515625" style="3" bestFit="1" customWidth="1"/>
    <col min="7" max="7" width="6.7109375" style="3" bestFit="1" customWidth="1"/>
    <col min="8" max="8" width="11.5703125" style="3" bestFit="1" customWidth="1"/>
    <col min="9" max="9" width="13.5703125" style="3" bestFit="1" customWidth="1"/>
    <col min="10" max="10" width="7.28515625" style="3" bestFit="1" customWidth="1"/>
    <col min="11" max="11" width="7.7109375" style="3" bestFit="1" customWidth="1"/>
    <col min="12" max="12" width="6.85546875" style="3" bestFit="1" customWidth="1"/>
    <col min="13" max="13" width="14.140625" style="3" bestFit="1" customWidth="1"/>
    <col min="14" max="34" width="12" style="3" bestFit="1" customWidth="1"/>
    <col min="35" max="16384" width="9.140625" style="3"/>
  </cols>
  <sheetData>
    <row r="1" spans="1:34" x14ac:dyDescent="0.25">
      <c r="A1" s="105" t="s">
        <v>0</v>
      </c>
      <c r="B1" s="105"/>
    </row>
    <row r="2" spans="1:34" x14ac:dyDescent="0.25">
      <c r="A2" s="105" t="s">
        <v>16</v>
      </c>
      <c r="B2" s="105"/>
    </row>
    <row r="4" spans="1:34" s="4" customFormat="1" x14ac:dyDescent="0.25">
      <c r="A4" s="31"/>
      <c r="B4" s="32"/>
      <c r="C4" s="32"/>
      <c r="D4" s="32"/>
    </row>
    <row r="5" spans="1:34" s="5" customFormat="1" x14ac:dyDescent="0.25">
      <c r="A5" s="33" t="s">
        <v>1</v>
      </c>
      <c r="B5" s="34"/>
      <c r="C5" s="34"/>
      <c r="D5" s="34"/>
      <c r="G5" s="103" t="s">
        <v>153</v>
      </c>
      <c r="H5" s="104"/>
    </row>
    <row r="6" spans="1:34" s="4" customFormat="1" ht="36" x14ac:dyDescent="0.25">
      <c r="A6" s="35" t="s">
        <v>157</v>
      </c>
      <c r="B6" s="36" t="s">
        <v>166</v>
      </c>
      <c r="C6" s="36" t="s">
        <v>168</v>
      </c>
      <c r="D6" s="36" t="s">
        <v>169</v>
      </c>
      <c r="E6" s="36" t="s">
        <v>186</v>
      </c>
      <c r="F6" s="6" t="s">
        <v>164</v>
      </c>
      <c r="G6" s="36" t="s">
        <v>154</v>
      </c>
      <c r="H6" s="36" t="s">
        <v>158</v>
      </c>
      <c r="I6" s="36" t="s">
        <v>187</v>
      </c>
      <c r="J6" s="36" t="s">
        <v>188</v>
      </c>
      <c r="K6" s="36" t="s">
        <v>356</v>
      </c>
      <c r="L6" s="36" t="s">
        <v>357</v>
      </c>
      <c r="M6" s="36" t="s">
        <v>189</v>
      </c>
      <c r="N6" s="36" t="s">
        <v>472</v>
      </c>
      <c r="O6" s="36" t="s">
        <v>70</v>
      </c>
      <c r="P6" s="36" t="s">
        <v>71</v>
      </c>
      <c r="Q6" s="36" t="s">
        <v>72</v>
      </c>
      <c r="R6" s="36" t="s">
        <v>73</v>
      </c>
      <c r="S6" s="36" t="s">
        <v>74</v>
      </c>
      <c r="T6" s="36" t="s">
        <v>75</v>
      </c>
      <c r="U6" s="36" t="s">
        <v>76</v>
      </c>
      <c r="V6" s="36" t="s">
        <v>77</v>
      </c>
      <c r="W6" s="36" t="s">
        <v>78</v>
      </c>
      <c r="X6" s="36" t="s">
        <v>79</v>
      </c>
      <c r="Y6" s="36" t="s">
        <v>80</v>
      </c>
      <c r="Z6" s="36" t="s">
        <v>81</v>
      </c>
      <c r="AA6" s="36" t="s">
        <v>82</v>
      </c>
      <c r="AB6" s="36" t="s">
        <v>83</v>
      </c>
      <c r="AC6" s="36" t="s">
        <v>84</v>
      </c>
      <c r="AD6" s="36" t="s">
        <v>85</v>
      </c>
      <c r="AE6" s="36" t="s">
        <v>86</v>
      </c>
      <c r="AF6" s="36" t="s">
        <v>87</v>
      </c>
      <c r="AG6" s="36" t="s">
        <v>88</v>
      </c>
      <c r="AH6" s="36" t="s">
        <v>89</v>
      </c>
    </row>
    <row r="7" spans="1:34" x14ac:dyDescent="0.25">
      <c r="A7" s="37" t="s">
        <v>2</v>
      </c>
      <c r="B7" s="9">
        <v>1</v>
      </c>
      <c r="C7" s="9" t="s">
        <v>171</v>
      </c>
      <c r="D7" s="9">
        <v>1</v>
      </c>
      <c r="E7" s="19">
        <v>15500</v>
      </c>
      <c r="F7" s="9" t="s">
        <v>185</v>
      </c>
      <c r="G7" s="38">
        <f>IF(F7="Noturno",22.5%,0%)</f>
        <v>0</v>
      </c>
      <c r="H7" s="39">
        <v>0</v>
      </c>
      <c r="I7" s="40">
        <f>E7*(1+G7+H7)</f>
        <v>15500</v>
      </c>
      <c r="J7" s="41">
        <f>ENCARGOS!$C$33</f>
        <v>0.79490000000000005</v>
      </c>
      <c r="K7" s="17">
        <v>0</v>
      </c>
      <c r="L7" s="17">
        <v>484</v>
      </c>
      <c r="M7" s="17">
        <f>I7*(1+J7)+K7+L7</f>
        <v>28304.95</v>
      </c>
      <c r="N7" s="17">
        <f t="shared" ref="N7:N32" si="0">M7*D7</f>
        <v>28304.95</v>
      </c>
      <c r="O7" s="17">
        <f>$N$7*12</f>
        <v>339659.4</v>
      </c>
      <c r="P7" s="17">
        <f t="shared" ref="P7:AH7" si="1">$N$7*12</f>
        <v>339659.4</v>
      </c>
      <c r="Q7" s="17">
        <f t="shared" si="1"/>
        <v>339659.4</v>
      </c>
      <c r="R7" s="17">
        <f t="shared" si="1"/>
        <v>339659.4</v>
      </c>
      <c r="S7" s="17">
        <f t="shared" si="1"/>
        <v>339659.4</v>
      </c>
      <c r="T7" s="17">
        <f t="shared" si="1"/>
        <v>339659.4</v>
      </c>
      <c r="U7" s="17">
        <f t="shared" si="1"/>
        <v>339659.4</v>
      </c>
      <c r="V7" s="17">
        <f t="shared" si="1"/>
        <v>339659.4</v>
      </c>
      <c r="W7" s="17">
        <f t="shared" si="1"/>
        <v>339659.4</v>
      </c>
      <c r="X7" s="17">
        <f t="shared" si="1"/>
        <v>339659.4</v>
      </c>
      <c r="Y7" s="17">
        <f t="shared" si="1"/>
        <v>339659.4</v>
      </c>
      <c r="Z7" s="17">
        <f t="shared" si="1"/>
        <v>339659.4</v>
      </c>
      <c r="AA7" s="17">
        <f t="shared" si="1"/>
        <v>339659.4</v>
      </c>
      <c r="AB7" s="17">
        <f t="shared" si="1"/>
        <v>339659.4</v>
      </c>
      <c r="AC7" s="17">
        <f t="shared" si="1"/>
        <v>339659.4</v>
      </c>
      <c r="AD7" s="17">
        <f t="shared" si="1"/>
        <v>339659.4</v>
      </c>
      <c r="AE7" s="17">
        <f t="shared" si="1"/>
        <v>339659.4</v>
      </c>
      <c r="AF7" s="17">
        <f t="shared" si="1"/>
        <v>339659.4</v>
      </c>
      <c r="AG7" s="17">
        <f t="shared" si="1"/>
        <v>339659.4</v>
      </c>
      <c r="AH7" s="17">
        <f t="shared" si="1"/>
        <v>339659.4</v>
      </c>
    </row>
    <row r="8" spans="1:34" x14ac:dyDescent="0.25">
      <c r="A8" s="12" t="s">
        <v>3</v>
      </c>
      <c r="B8" s="11">
        <v>1</v>
      </c>
      <c r="C8" s="11" t="s">
        <v>171</v>
      </c>
      <c r="D8" s="11">
        <v>1</v>
      </c>
      <c r="E8" s="14">
        <v>1826.64</v>
      </c>
      <c r="F8" s="11" t="s">
        <v>185</v>
      </c>
      <c r="G8" s="42">
        <f t="shared" ref="G8:G50" si="2">IF(F8="Noturno",22.5%,0%)</f>
        <v>0</v>
      </c>
      <c r="H8" s="43">
        <v>0</v>
      </c>
      <c r="I8" s="44">
        <f t="shared" ref="I8:I50" si="3">E8*(1+G8+H8)</f>
        <v>1826.64</v>
      </c>
      <c r="J8" s="45">
        <f>ENCARGOS!$C$33</f>
        <v>0.79490000000000005</v>
      </c>
      <c r="K8" s="16">
        <v>308</v>
      </c>
      <c r="L8" s="16">
        <v>484</v>
      </c>
      <c r="M8" s="16">
        <f t="shared" ref="M8:M50" si="4">I8*(1+J8)+K8+L8</f>
        <v>4070.6361360000005</v>
      </c>
      <c r="N8" s="16">
        <f t="shared" si="0"/>
        <v>4070.6361360000005</v>
      </c>
      <c r="O8" s="16">
        <f>$N$8*12</f>
        <v>48847.633632000005</v>
      </c>
      <c r="P8" s="16">
        <f t="shared" ref="P8:AH8" si="5">$N$8*12</f>
        <v>48847.633632000005</v>
      </c>
      <c r="Q8" s="16">
        <f t="shared" si="5"/>
        <v>48847.633632000005</v>
      </c>
      <c r="R8" s="16">
        <f t="shared" si="5"/>
        <v>48847.633632000005</v>
      </c>
      <c r="S8" s="16">
        <f t="shared" si="5"/>
        <v>48847.633632000005</v>
      </c>
      <c r="T8" s="16">
        <f t="shared" si="5"/>
        <v>48847.633632000005</v>
      </c>
      <c r="U8" s="16">
        <f t="shared" si="5"/>
        <v>48847.633632000005</v>
      </c>
      <c r="V8" s="16">
        <f t="shared" si="5"/>
        <v>48847.633632000005</v>
      </c>
      <c r="W8" s="16">
        <f t="shared" si="5"/>
        <v>48847.633632000005</v>
      </c>
      <c r="X8" s="16">
        <f t="shared" si="5"/>
        <v>48847.633632000005</v>
      </c>
      <c r="Y8" s="16">
        <f t="shared" si="5"/>
        <v>48847.633632000005</v>
      </c>
      <c r="Z8" s="16">
        <f t="shared" si="5"/>
        <v>48847.633632000005</v>
      </c>
      <c r="AA8" s="16">
        <f t="shared" si="5"/>
        <v>48847.633632000005</v>
      </c>
      <c r="AB8" s="16">
        <f t="shared" si="5"/>
        <v>48847.633632000005</v>
      </c>
      <c r="AC8" s="16">
        <f t="shared" si="5"/>
        <v>48847.633632000005</v>
      </c>
      <c r="AD8" s="16">
        <f t="shared" si="5"/>
        <v>48847.633632000005</v>
      </c>
      <c r="AE8" s="16">
        <f t="shared" si="5"/>
        <v>48847.633632000005</v>
      </c>
      <c r="AF8" s="16">
        <f t="shared" si="5"/>
        <v>48847.633632000005</v>
      </c>
      <c r="AG8" s="16">
        <f t="shared" si="5"/>
        <v>48847.633632000005</v>
      </c>
      <c r="AH8" s="16">
        <f t="shared" si="5"/>
        <v>48847.633632000005</v>
      </c>
    </row>
    <row r="9" spans="1:34" ht="24" x14ac:dyDescent="0.25">
      <c r="A9" s="37" t="s">
        <v>477</v>
      </c>
      <c r="B9" s="9">
        <v>1</v>
      </c>
      <c r="C9" s="9" t="s">
        <v>171</v>
      </c>
      <c r="D9" s="9">
        <v>1</v>
      </c>
      <c r="E9" s="19">
        <v>8500</v>
      </c>
      <c r="F9" s="9" t="s">
        <v>185</v>
      </c>
      <c r="G9" s="38">
        <f t="shared" si="2"/>
        <v>0</v>
      </c>
      <c r="H9" s="39">
        <v>0</v>
      </c>
      <c r="I9" s="40">
        <f t="shared" si="3"/>
        <v>8500</v>
      </c>
      <c r="J9" s="41">
        <f>ENCARGOS!$C$33</f>
        <v>0.79490000000000005</v>
      </c>
      <c r="K9" s="17">
        <v>0</v>
      </c>
      <c r="L9" s="17">
        <v>484</v>
      </c>
      <c r="M9" s="17">
        <f t="shared" si="4"/>
        <v>15740.650000000001</v>
      </c>
      <c r="N9" s="17">
        <f t="shared" si="0"/>
        <v>15740.650000000001</v>
      </c>
      <c r="O9" s="17">
        <f>$N$9*12</f>
        <v>188887.80000000002</v>
      </c>
      <c r="P9" s="17">
        <f t="shared" ref="P9:AH9" si="6">$N$9*12</f>
        <v>188887.80000000002</v>
      </c>
      <c r="Q9" s="17">
        <f t="shared" si="6"/>
        <v>188887.80000000002</v>
      </c>
      <c r="R9" s="17">
        <f t="shared" si="6"/>
        <v>188887.80000000002</v>
      </c>
      <c r="S9" s="17">
        <f t="shared" si="6"/>
        <v>188887.80000000002</v>
      </c>
      <c r="T9" s="17">
        <f t="shared" si="6"/>
        <v>188887.80000000002</v>
      </c>
      <c r="U9" s="17">
        <f t="shared" si="6"/>
        <v>188887.80000000002</v>
      </c>
      <c r="V9" s="17">
        <f t="shared" si="6"/>
        <v>188887.80000000002</v>
      </c>
      <c r="W9" s="17">
        <f t="shared" si="6"/>
        <v>188887.80000000002</v>
      </c>
      <c r="X9" s="17">
        <f t="shared" si="6"/>
        <v>188887.80000000002</v>
      </c>
      <c r="Y9" s="17">
        <f t="shared" si="6"/>
        <v>188887.80000000002</v>
      </c>
      <c r="Z9" s="17">
        <f t="shared" si="6"/>
        <v>188887.80000000002</v>
      </c>
      <c r="AA9" s="17">
        <f t="shared" si="6"/>
        <v>188887.80000000002</v>
      </c>
      <c r="AB9" s="17">
        <f t="shared" si="6"/>
        <v>188887.80000000002</v>
      </c>
      <c r="AC9" s="17">
        <f t="shared" si="6"/>
        <v>188887.80000000002</v>
      </c>
      <c r="AD9" s="17">
        <f t="shared" si="6"/>
        <v>188887.80000000002</v>
      </c>
      <c r="AE9" s="17">
        <f t="shared" si="6"/>
        <v>188887.80000000002</v>
      </c>
      <c r="AF9" s="17">
        <f t="shared" si="6"/>
        <v>188887.80000000002</v>
      </c>
      <c r="AG9" s="17">
        <f t="shared" si="6"/>
        <v>188887.80000000002</v>
      </c>
      <c r="AH9" s="17">
        <f t="shared" si="6"/>
        <v>188887.80000000002</v>
      </c>
    </row>
    <row r="10" spans="1:34" x14ac:dyDescent="0.25">
      <c r="A10" s="12" t="s">
        <v>175</v>
      </c>
      <c r="B10" s="11">
        <v>1</v>
      </c>
      <c r="C10" s="11" t="s">
        <v>171</v>
      </c>
      <c r="D10" s="11">
        <v>1</v>
      </c>
      <c r="E10" s="14">
        <v>4231.2</v>
      </c>
      <c r="F10" s="11" t="s">
        <v>185</v>
      </c>
      <c r="G10" s="42">
        <f t="shared" si="2"/>
        <v>0</v>
      </c>
      <c r="H10" s="43">
        <v>0</v>
      </c>
      <c r="I10" s="44">
        <f t="shared" si="3"/>
        <v>4231.2</v>
      </c>
      <c r="J10" s="45">
        <f>ENCARGOS!$C$33</f>
        <v>0.79490000000000005</v>
      </c>
      <c r="K10" s="16">
        <v>0</v>
      </c>
      <c r="L10" s="16">
        <v>484</v>
      </c>
      <c r="M10" s="16">
        <f t="shared" si="4"/>
        <v>8078.5808800000004</v>
      </c>
      <c r="N10" s="16">
        <f t="shared" si="0"/>
        <v>8078.5808800000004</v>
      </c>
      <c r="O10" s="16">
        <f>$N$10*12</f>
        <v>96942.970560000002</v>
      </c>
      <c r="P10" s="16">
        <f t="shared" ref="P10:AH10" si="7">$N$10*12</f>
        <v>96942.970560000002</v>
      </c>
      <c r="Q10" s="16">
        <f t="shared" si="7"/>
        <v>96942.970560000002</v>
      </c>
      <c r="R10" s="16">
        <f t="shared" si="7"/>
        <v>96942.970560000002</v>
      </c>
      <c r="S10" s="16">
        <f t="shared" si="7"/>
        <v>96942.970560000002</v>
      </c>
      <c r="T10" s="16">
        <f t="shared" si="7"/>
        <v>96942.970560000002</v>
      </c>
      <c r="U10" s="16">
        <f t="shared" si="7"/>
        <v>96942.970560000002</v>
      </c>
      <c r="V10" s="16">
        <f t="shared" si="7"/>
        <v>96942.970560000002</v>
      </c>
      <c r="W10" s="16">
        <f t="shared" si="7"/>
        <v>96942.970560000002</v>
      </c>
      <c r="X10" s="16">
        <f t="shared" si="7"/>
        <v>96942.970560000002</v>
      </c>
      <c r="Y10" s="16">
        <f t="shared" si="7"/>
        <v>96942.970560000002</v>
      </c>
      <c r="Z10" s="16">
        <f t="shared" si="7"/>
        <v>96942.970560000002</v>
      </c>
      <c r="AA10" s="16">
        <f t="shared" si="7"/>
        <v>96942.970560000002</v>
      </c>
      <c r="AB10" s="16">
        <f t="shared" si="7"/>
        <v>96942.970560000002</v>
      </c>
      <c r="AC10" s="16">
        <f t="shared" si="7"/>
        <v>96942.970560000002</v>
      </c>
      <c r="AD10" s="16">
        <f t="shared" si="7"/>
        <v>96942.970560000002</v>
      </c>
      <c r="AE10" s="16">
        <f t="shared" si="7"/>
        <v>96942.970560000002</v>
      </c>
      <c r="AF10" s="16">
        <f t="shared" si="7"/>
        <v>96942.970560000002</v>
      </c>
      <c r="AG10" s="16">
        <f t="shared" si="7"/>
        <v>96942.970560000002</v>
      </c>
      <c r="AH10" s="16">
        <f t="shared" si="7"/>
        <v>96942.970560000002</v>
      </c>
    </row>
    <row r="11" spans="1:34" x14ac:dyDescent="0.25">
      <c r="A11" s="12" t="s">
        <v>176</v>
      </c>
      <c r="B11" s="11">
        <v>1</v>
      </c>
      <c r="C11" s="11" t="s">
        <v>171</v>
      </c>
      <c r="D11" s="11">
        <v>1</v>
      </c>
      <c r="E11" s="14">
        <v>4231.2</v>
      </c>
      <c r="F11" s="11" t="s">
        <v>185</v>
      </c>
      <c r="G11" s="42">
        <f t="shared" si="2"/>
        <v>0</v>
      </c>
      <c r="H11" s="43">
        <v>0</v>
      </c>
      <c r="I11" s="44">
        <f t="shared" si="3"/>
        <v>4231.2</v>
      </c>
      <c r="J11" s="45">
        <f>ENCARGOS!$C$33</f>
        <v>0.79490000000000005</v>
      </c>
      <c r="K11" s="16">
        <v>0</v>
      </c>
      <c r="L11" s="16">
        <v>484</v>
      </c>
      <c r="M11" s="16">
        <f t="shared" si="4"/>
        <v>8078.5808800000004</v>
      </c>
      <c r="N11" s="16">
        <f t="shared" si="0"/>
        <v>8078.5808800000004</v>
      </c>
      <c r="O11" s="16">
        <f>$N$11*12</f>
        <v>96942.970560000002</v>
      </c>
      <c r="P11" s="16">
        <f t="shared" ref="P11:AH11" si="8">$N$11*12</f>
        <v>96942.970560000002</v>
      </c>
      <c r="Q11" s="16">
        <f t="shared" si="8"/>
        <v>96942.970560000002</v>
      </c>
      <c r="R11" s="16">
        <f t="shared" si="8"/>
        <v>96942.970560000002</v>
      </c>
      <c r="S11" s="16">
        <f t="shared" si="8"/>
        <v>96942.970560000002</v>
      </c>
      <c r="T11" s="16">
        <f t="shared" si="8"/>
        <v>96942.970560000002</v>
      </c>
      <c r="U11" s="16">
        <f t="shared" si="8"/>
        <v>96942.970560000002</v>
      </c>
      <c r="V11" s="16">
        <f t="shared" si="8"/>
        <v>96942.970560000002</v>
      </c>
      <c r="W11" s="16">
        <f t="shared" si="8"/>
        <v>96942.970560000002</v>
      </c>
      <c r="X11" s="16">
        <f t="shared" si="8"/>
        <v>96942.970560000002</v>
      </c>
      <c r="Y11" s="16">
        <f t="shared" si="8"/>
        <v>96942.970560000002</v>
      </c>
      <c r="Z11" s="16">
        <f t="shared" si="8"/>
        <v>96942.970560000002</v>
      </c>
      <c r="AA11" s="16">
        <f t="shared" si="8"/>
        <v>96942.970560000002</v>
      </c>
      <c r="AB11" s="16">
        <f t="shared" si="8"/>
        <v>96942.970560000002</v>
      </c>
      <c r="AC11" s="16">
        <f t="shared" si="8"/>
        <v>96942.970560000002</v>
      </c>
      <c r="AD11" s="16">
        <f t="shared" si="8"/>
        <v>96942.970560000002</v>
      </c>
      <c r="AE11" s="16">
        <f t="shared" si="8"/>
        <v>96942.970560000002</v>
      </c>
      <c r="AF11" s="16">
        <f t="shared" si="8"/>
        <v>96942.970560000002</v>
      </c>
      <c r="AG11" s="16">
        <f t="shared" si="8"/>
        <v>96942.970560000002</v>
      </c>
      <c r="AH11" s="16">
        <f t="shared" si="8"/>
        <v>96942.970560000002</v>
      </c>
    </row>
    <row r="12" spans="1:34" ht="24" x14ac:dyDescent="0.25">
      <c r="A12" s="12" t="s">
        <v>177</v>
      </c>
      <c r="B12" s="11">
        <v>1</v>
      </c>
      <c r="C12" s="11" t="s">
        <v>171</v>
      </c>
      <c r="D12" s="11">
        <v>1</v>
      </c>
      <c r="E12" s="14">
        <v>4231.2</v>
      </c>
      <c r="F12" s="11" t="s">
        <v>185</v>
      </c>
      <c r="G12" s="42">
        <f t="shared" si="2"/>
        <v>0</v>
      </c>
      <c r="H12" s="43">
        <v>0</v>
      </c>
      <c r="I12" s="44">
        <f t="shared" si="3"/>
        <v>4231.2</v>
      </c>
      <c r="J12" s="45">
        <f>ENCARGOS!$C$33</f>
        <v>0.79490000000000005</v>
      </c>
      <c r="K12" s="16">
        <v>0</v>
      </c>
      <c r="L12" s="16">
        <v>484</v>
      </c>
      <c r="M12" s="16">
        <f t="shared" si="4"/>
        <v>8078.5808800000004</v>
      </c>
      <c r="N12" s="16">
        <f t="shared" si="0"/>
        <v>8078.5808800000004</v>
      </c>
      <c r="O12" s="16">
        <f>$N$12*12</f>
        <v>96942.970560000002</v>
      </c>
      <c r="P12" s="16">
        <f t="shared" ref="P12:AH12" si="9">$N$12*12</f>
        <v>96942.970560000002</v>
      </c>
      <c r="Q12" s="16">
        <f t="shared" si="9"/>
        <v>96942.970560000002</v>
      </c>
      <c r="R12" s="16">
        <f t="shared" si="9"/>
        <v>96942.970560000002</v>
      </c>
      <c r="S12" s="16">
        <f t="shared" si="9"/>
        <v>96942.970560000002</v>
      </c>
      <c r="T12" s="16">
        <f t="shared" si="9"/>
        <v>96942.970560000002</v>
      </c>
      <c r="U12" s="16">
        <f t="shared" si="9"/>
        <v>96942.970560000002</v>
      </c>
      <c r="V12" s="16">
        <f t="shared" si="9"/>
        <v>96942.970560000002</v>
      </c>
      <c r="W12" s="16">
        <f t="shared" si="9"/>
        <v>96942.970560000002</v>
      </c>
      <c r="X12" s="16">
        <f t="shared" si="9"/>
        <v>96942.970560000002</v>
      </c>
      <c r="Y12" s="16">
        <f t="shared" si="9"/>
        <v>96942.970560000002</v>
      </c>
      <c r="Z12" s="16">
        <f t="shared" si="9"/>
        <v>96942.970560000002</v>
      </c>
      <c r="AA12" s="16">
        <f t="shared" si="9"/>
        <v>96942.970560000002</v>
      </c>
      <c r="AB12" s="16">
        <f t="shared" si="9"/>
        <v>96942.970560000002</v>
      </c>
      <c r="AC12" s="16">
        <f t="shared" si="9"/>
        <v>96942.970560000002</v>
      </c>
      <c r="AD12" s="16">
        <f t="shared" si="9"/>
        <v>96942.970560000002</v>
      </c>
      <c r="AE12" s="16">
        <f t="shared" si="9"/>
        <v>96942.970560000002</v>
      </c>
      <c r="AF12" s="16">
        <f t="shared" si="9"/>
        <v>96942.970560000002</v>
      </c>
      <c r="AG12" s="16">
        <f t="shared" si="9"/>
        <v>96942.970560000002</v>
      </c>
      <c r="AH12" s="16">
        <f t="shared" si="9"/>
        <v>96942.970560000002</v>
      </c>
    </row>
    <row r="13" spans="1:34" x14ac:dyDescent="0.25">
      <c r="A13" s="88" t="s">
        <v>470</v>
      </c>
      <c r="B13" s="87">
        <v>1</v>
      </c>
      <c r="C13" s="11" t="s">
        <v>171</v>
      </c>
      <c r="D13" s="11">
        <v>1</v>
      </c>
      <c r="E13" s="14">
        <v>2400</v>
      </c>
      <c r="F13" s="11" t="s">
        <v>185</v>
      </c>
      <c r="G13" s="42">
        <f t="shared" ref="G13" si="10">IF(F13="Noturno",22.5%,0%)</f>
        <v>0</v>
      </c>
      <c r="H13" s="43">
        <v>0</v>
      </c>
      <c r="I13" s="44">
        <f t="shared" si="3"/>
        <v>2400</v>
      </c>
      <c r="J13" s="45">
        <f>ENCARGOS!$C$33</f>
        <v>0.79490000000000005</v>
      </c>
      <c r="K13" s="16">
        <v>308</v>
      </c>
      <c r="L13" s="16">
        <v>484</v>
      </c>
      <c r="M13" s="16">
        <f t="shared" si="4"/>
        <v>5099.76</v>
      </c>
      <c r="N13" s="16">
        <f t="shared" si="0"/>
        <v>5099.76</v>
      </c>
      <c r="O13" s="16">
        <f>$N$13*12</f>
        <v>61197.120000000003</v>
      </c>
      <c r="P13" s="16">
        <f t="shared" ref="P13:AH13" si="11">$N$13*12</f>
        <v>61197.120000000003</v>
      </c>
      <c r="Q13" s="16">
        <f t="shared" si="11"/>
        <v>61197.120000000003</v>
      </c>
      <c r="R13" s="16">
        <f t="shared" si="11"/>
        <v>61197.120000000003</v>
      </c>
      <c r="S13" s="16">
        <f t="shared" si="11"/>
        <v>61197.120000000003</v>
      </c>
      <c r="T13" s="16">
        <f t="shared" si="11"/>
        <v>61197.120000000003</v>
      </c>
      <c r="U13" s="16">
        <f t="shared" si="11"/>
        <v>61197.120000000003</v>
      </c>
      <c r="V13" s="16">
        <f t="shared" si="11"/>
        <v>61197.120000000003</v>
      </c>
      <c r="W13" s="16">
        <f t="shared" si="11"/>
        <v>61197.120000000003</v>
      </c>
      <c r="X13" s="16">
        <f t="shared" si="11"/>
        <v>61197.120000000003</v>
      </c>
      <c r="Y13" s="16">
        <f t="shared" si="11"/>
        <v>61197.120000000003</v>
      </c>
      <c r="Z13" s="16">
        <f t="shared" si="11"/>
        <v>61197.120000000003</v>
      </c>
      <c r="AA13" s="16">
        <f t="shared" si="11"/>
        <v>61197.120000000003</v>
      </c>
      <c r="AB13" s="16">
        <f t="shared" si="11"/>
        <v>61197.120000000003</v>
      </c>
      <c r="AC13" s="16">
        <f t="shared" si="11"/>
        <v>61197.120000000003</v>
      </c>
      <c r="AD13" s="16">
        <f t="shared" si="11"/>
        <v>61197.120000000003</v>
      </c>
      <c r="AE13" s="16">
        <f t="shared" si="11"/>
        <v>61197.120000000003</v>
      </c>
      <c r="AF13" s="16">
        <f t="shared" si="11"/>
        <v>61197.120000000003</v>
      </c>
      <c r="AG13" s="16">
        <f t="shared" si="11"/>
        <v>61197.120000000003</v>
      </c>
      <c r="AH13" s="16">
        <f t="shared" si="11"/>
        <v>61197.120000000003</v>
      </c>
    </row>
    <row r="14" spans="1:34" x14ac:dyDescent="0.25">
      <c r="A14" s="99" t="s">
        <v>4</v>
      </c>
      <c r="B14" s="101">
        <v>1</v>
      </c>
      <c r="C14" s="101" t="s">
        <v>170</v>
      </c>
      <c r="D14" s="11">
        <v>2</v>
      </c>
      <c r="E14" s="14">
        <v>2400</v>
      </c>
      <c r="F14" s="11" t="s">
        <v>185</v>
      </c>
      <c r="G14" s="42">
        <f t="shared" ref="G14:G20" si="12">IF(F14="Noturno",22.5%,0%)</f>
        <v>0</v>
      </c>
      <c r="H14" s="43">
        <v>0</v>
      </c>
      <c r="I14" s="44">
        <f t="shared" ref="I14:I20" si="13">E14*(1+G14+H14)</f>
        <v>2400</v>
      </c>
      <c r="J14" s="45">
        <f>ENCARGOS!$C$33</f>
        <v>0.79490000000000005</v>
      </c>
      <c r="K14" s="16">
        <v>308</v>
      </c>
      <c r="L14" s="16">
        <v>484</v>
      </c>
      <c r="M14" s="16">
        <f t="shared" ref="M14:M20" si="14">I14*(1+J14)+K14+L14</f>
        <v>5099.76</v>
      </c>
      <c r="N14" s="16">
        <f t="shared" si="0"/>
        <v>10199.52</v>
      </c>
      <c r="O14" s="16">
        <f>$N$14*12</f>
        <v>122394.24000000001</v>
      </c>
      <c r="P14" s="16">
        <f t="shared" ref="P14:AH14" si="15">$N$14*12</f>
        <v>122394.24000000001</v>
      </c>
      <c r="Q14" s="16">
        <f t="shared" si="15"/>
        <v>122394.24000000001</v>
      </c>
      <c r="R14" s="16">
        <f t="shared" si="15"/>
        <v>122394.24000000001</v>
      </c>
      <c r="S14" s="16">
        <f t="shared" si="15"/>
        <v>122394.24000000001</v>
      </c>
      <c r="T14" s="16">
        <f t="shared" si="15"/>
        <v>122394.24000000001</v>
      </c>
      <c r="U14" s="16">
        <f t="shared" si="15"/>
        <v>122394.24000000001</v>
      </c>
      <c r="V14" s="16">
        <f t="shared" si="15"/>
        <v>122394.24000000001</v>
      </c>
      <c r="W14" s="16">
        <f t="shared" si="15"/>
        <v>122394.24000000001</v>
      </c>
      <c r="X14" s="16">
        <f t="shared" si="15"/>
        <v>122394.24000000001</v>
      </c>
      <c r="Y14" s="16">
        <f t="shared" si="15"/>
        <v>122394.24000000001</v>
      </c>
      <c r="Z14" s="16">
        <f t="shared" si="15"/>
        <v>122394.24000000001</v>
      </c>
      <c r="AA14" s="16">
        <f t="shared" si="15"/>
        <v>122394.24000000001</v>
      </c>
      <c r="AB14" s="16">
        <f t="shared" si="15"/>
        <v>122394.24000000001</v>
      </c>
      <c r="AC14" s="16">
        <f t="shared" si="15"/>
        <v>122394.24000000001</v>
      </c>
      <c r="AD14" s="16">
        <f t="shared" si="15"/>
        <v>122394.24000000001</v>
      </c>
      <c r="AE14" s="16">
        <f t="shared" si="15"/>
        <v>122394.24000000001</v>
      </c>
      <c r="AF14" s="16">
        <f t="shared" si="15"/>
        <v>122394.24000000001</v>
      </c>
      <c r="AG14" s="16">
        <f t="shared" si="15"/>
        <v>122394.24000000001</v>
      </c>
      <c r="AH14" s="16">
        <f t="shared" si="15"/>
        <v>122394.24000000001</v>
      </c>
    </row>
    <row r="15" spans="1:34" x14ac:dyDescent="0.25">
      <c r="A15" s="100"/>
      <c r="B15" s="102"/>
      <c r="C15" s="102"/>
      <c r="D15" s="11">
        <v>1</v>
      </c>
      <c r="E15" s="14">
        <v>2400</v>
      </c>
      <c r="F15" s="11" t="s">
        <v>184</v>
      </c>
      <c r="G15" s="46">
        <f>IF(F15="Noturno",22.5%,0%)</f>
        <v>0.22500000000000001</v>
      </c>
      <c r="H15" s="43">
        <v>0</v>
      </c>
      <c r="I15" s="44">
        <f t="shared" si="13"/>
        <v>2940</v>
      </c>
      <c r="J15" s="45">
        <f>ENCARGOS!$C$33</f>
        <v>0.79490000000000005</v>
      </c>
      <c r="K15" s="16">
        <v>308</v>
      </c>
      <c r="L15" s="16">
        <v>484</v>
      </c>
      <c r="M15" s="16">
        <f t="shared" si="14"/>
        <v>6069.0060000000003</v>
      </c>
      <c r="N15" s="16">
        <f t="shared" si="0"/>
        <v>6069.0060000000003</v>
      </c>
      <c r="O15" s="16">
        <f>$N$15*12</f>
        <v>72828.072</v>
      </c>
      <c r="P15" s="16">
        <f t="shared" ref="P15:AH15" si="16">$N$15*12</f>
        <v>72828.072</v>
      </c>
      <c r="Q15" s="16">
        <f t="shared" si="16"/>
        <v>72828.072</v>
      </c>
      <c r="R15" s="16">
        <f t="shared" si="16"/>
        <v>72828.072</v>
      </c>
      <c r="S15" s="16">
        <f t="shared" si="16"/>
        <v>72828.072</v>
      </c>
      <c r="T15" s="16">
        <f t="shared" si="16"/>
        <v>72828.072</v>
      </c>
      <c r="U15" s="16">
        <f t="shared" si="16"/>
        <v>72828.072</v>
      </c>
      <c r="V15" s="16">
        <f t="shared" si="16"/>
        <v>72828.072</v>
      </c>
      <c r="W15" s="16">
        <f t="shared" si="16"/>
        <v>72828.072</v>
      </c>
      <c r="X15" s="16">
        <f t="shared" si="16"/>
        <v>72828.072</v>
      </c>
      <c r="Y15" s="16">
        <f t="shared" si="16"/>
        <v>72828.072</v>
      </c>
      <c r="Z15" s="16">
        <f t="shared" si="16"/>
        <v>72828.072</v>
      </c>
      <c r="AA15" s="16">
        <f t="shared" si="16"/>
        <v>72828.072</v>
      </c>
      <c r="AB15" s="16">
        <f t="shared" si="16"/>
        <v>72828.072</v>
      </c>
      <c r="AC15" s="16">
        <f t="shared" si="16"/>
        <v>72828.072</v>
      </c>
      <c r="AD15" s="16">
        <f t="shared" si="16"/>
        <v>72828.072</v>
      </c>
      <c r="AE15" s="16">
        <f t="shared" si="16"/>
        <v>72828.072</v>
      </c>
      <c r="AF15" s="16">
        <f t="shared" si="16"/>
        <v>72828.072</v>
      </c>
      <c r="AG15" s="16">
        <f t="shared" si="16"/>
        <v>72828.072</v>
      </c>
      <c r="AH15" s="16">
        <f t="shared" si="16"/>
        <v>72828.072</v>
      </c>
    </row>
    <row r="16" spans="1:34" x14ac:dyDescent="0.25">
      <c r="A16" s="12" t="s">
        <v>12</v>
      </c>
      <c r="B16" s="11">
        <v>2</v>
      </c>
      <c r="C16" s="11" t="s">
        <v>171</v>
      </c>
      <c r="D16" s="11">
        <v>2</v>
      </c>
      <c r="E16" s="14">
        <v>1278.71</v>
      </c>
      <c r="F16" s="11" t="s">
        <v>185</v>
      </c>
      <c r="G16" s="42">
        <f t="shared" si="12"/>
        <v>0</v>
      </c>
      <c r="H16" s="43">
        <v>0</v>
      </c>
      <c r="I16" s="44">
        <f t="shared" si="13"/>
        <v>1278.71</v>
      </c>
      <c r="J16" s="45">
        <f>ENCARGOS!$C$33</f>
        <v>0.79490000000000005</v>
      </c>
      <c r="K16" s="16">
        <v>308</v>
      </c>
      <c r="L16" s="16">
        <v>484</v>
      </c>
      <c r="M16" s="16">
        <f t="shared" si="14"/>
        <v>3087.1565790000004</v>
      </c>
      <c r="N16" s="16">
        <f t="shared" si="0"/>
        <v>6174.3131580000008</v>
      </c>
      <c r="O16" s="16">
        <f>$N$16*12</f>
        <v>74091.75789600001</v>
      </c>
      <c r="P16" s="16">
        <f t="shared" ref="P16:AH16" si="17">$N$16*12</f>
        <v>74091.75789600001</v>
      </c>
      <c r="Q16" s="16">
        <f t="shared" si="17"/>
        <v>74091.75789600001</v>
      </c>
      <c r="R16" s="16">
        <f t="shared" si="17"/>
        <v>74091.75789600001</v>
      </c>
      <c r="S16" s="16">
        <f t="shared" si="17"/>
        <v>74091.75789600001</v>
      </c>
      <c r="T16" s="16">
        <f t="shared" si="17"/>
        <v>74091.75789600001</v>
      </c>
      <c r="U16" s="16">
        <f t="shared" si="17"/>
        <v>74091.75789600001</v>
      </c>
      <c r="V16" s="16">
        <f t="shared" si="17"/>
        <v>74091.75789600001</v>
      </c>
      <c r="W16" s="16">
        <f t="shared" si="17"/>
        <v>74091.75789600001</v>
      </c>
      <c r="X16" s="16">
        <f t="shared" si="17"/>
        <v>74091.75789600001</v>
      </c>
      <c r="Y16" s="16">
        <f t="shared" si="17"/>
        <v>74091.75789600001</v>
      </c>
      <c r="Z16" s="16">
        <f t="shared" si="17"/>
        <v>74091.75789600001</v>
      </c>
      <c r="AA16" s="16">
        <f t="shared" si="17"/>
        <v>74091.75789600001</v>
      </c>
      <c r="AB16" s="16">
        <f t="shared" si="17"/>
        <v>74091.75789600001</v>
      </c>
      <c r="AC16" s="16">
        <f t="shared" si="17"/>
        <v>74091.75789600001</v>
      </c>
      <c r="AD16" s="16">
        <f t="shared" si="17"/>
        <v>74091.75789600001</v>
      </c>
      <c r="AE16" s="16">
        <f t="shared" si="17"/>
        <v>74091.75789600001</v>
      </c>
      <c r="AF16" s="16">
        <f t="shared" si="17"/>
        <v>74091.75789600001</v>
      </c>
      <c r="AG16" s="16">
        <f t="shared" si="17"/>
        <v>74091.75789600001</v>
      </c>
      <c r="AH16" s="16">
        <f t="shared" si="17"/>
        <v>74091.75789600001</v>
      </c>
    </row>
    <row r="17" spans="1:34" x14ac:dyDescent="0.25">
      <c r="A17" s="12" t="s">
        <v>126</v>
      </c>
      <c r="B17" s="11">
        <v>3</v>
      </c>
      <c r="C17" s="11" t="s">
        <v>171</v>
      </c>
      <c r="D17" s="11">
        <v>3</v>
      </c>
      <c r="E17" s="14">
        <v>1278.71</v>
      </c>
      <c r="F17" s="11" t="s">
        <v>185</v>
      </c>
      <c r="G17" s="42">
        <f t="shared" si="12"/>
        <v>0</v>
      </c>
      <c r="H17" s="43">
        <v>0</v>
      </c>
      <c r="I17" s="44">
        <f t="shared" si="13"/>
        <v>1278.71</v>
      </c>
      <c r="J17" s="45">
        <f>ENCARGOS!$C$33</f>
        <v>0.79490000000000005</v>
      </c>
      <c r="K17" s="16">
        <v>308</v>
      </c>
      <c r="L17" s="16">
        <v>484</v>
      </c>
      <c r="M17" s="16">
        <f t="shared" si="14"/>
        <v>3087.1565790000004</v>
      </c>
      <c r="N17" s="16">
        <f t="shared" si="0"/>
        <v>9261.4697370000013</v>
      </c>
      <c r="O17" s="16">
        <f>$N$17*12</f>
        <v>111137.63684400002</v>
      </c>
      <c r="P17" s="16">
        <f t="shared" ref="P17:AH17" si="18">$N$17*12</f>
        <v>111137.63684400002</v>
      </c>
      <c r="Q17" s="16">
        <f t="shared" si="18"/>
        <v>111137.63684400002</v>
      </c>
      <c r="R17" s="16">
        <f t="shared" si="18"/>
        <v>111137.63684400002</v>
      </c>
      <c r="S17" s="16">
        <f t="shared" si="18"/>
        <v>111137.63684400002</v>
      </c>
      <c r="T17" s="16">
        <f t="shared" si="18"/>
        <v>111137.63684400002</v>
      </c>
      <c r="U17" s="16">
        <f t="shared" si="18"/>
        <v>111137.63684400002</v>
      </c>
      <c r="V17" s="16">
        <f t="shared" si="18"/>
        <v>111137.63684400002</v>
      </c>
      <c r="W17" s="16">
        <f t="shared" si="18"/>
        <v>111137.63684400002</v>
      </c>
      <c r="X17" s="16">
        <f t="shared" si="18"/>
        <v>111137.63684400002</v>
      </c>
      <c r="Y17" s="16">
        <f t="shared" si="18"/>
        <v>111137.63684400002</v>
      </c>
      <c r="Z17" s="16">
        <f t="shared" si="18"/>
        <v>111137.63684400002</v>
      </c>
      <c r="AA17" s="16">
        <f t="shared" si="18"/>
        <v>111137.63684400002</v>
      </c>
      <c r="AB17" s="16">
        <f t="shared" si="18"/>
        <v>111137.63684400002</v>
      </c>
      <c r="AC17" s="16">
        <f t="shared" si="18"/>
        <v>111137.63684400002</v>
      </c>
      <c r="AD17" s="16">
        <f t="shared" si="18"/>
        <v>111137.63684400002</v>
      </c>
      <c r="AE17" s="16">
        <f t="shared" si="18"/>
        <v>111137.63684400002</v>
      </c>
      <c r="AF17" s="16">
        <f t="shared" si="18"/>
        <v>111137.63684400002</v>
      </c>
      <c r="AG17" s="16">
        <f t="shared" si="18"/>
        <v>111137.63684400002</v>
      </c>
      <c r="AH17" s="16">
        <f t="shared" si="18"/>
        <v>111137.63684400002</v>
      </c>
    </row>
    <row r="18" spans="1:34" x14ac:dyDescent="0.25">
      <c r="A18" s="12" t="s">
        <v>13</v>
      </c>
      <c r="B18" s="64">
        <v>1</v>
      </c>
      <c r="C18" s="64" t="s">
        <v>171</v>
      </c>
      <c r="D18" s="64">
        <v>1</v>
      </c>
      <c r="E18" s="14">
        <v>2400</v>
      </c>
      <c r="F18" s="11" t="s">
        <v>185</v>
      </c>
      <c r="G18" s="42">
        <f t="shared" si="12"/>
        <v>0</v>
      </c>
      <c r="H18" s="43">
        <v>0</v>
      </c>
      <c r="I18" s="44">
        <f t="shared" si="13"/>
        <v>2400</v>
      </c>
      <c r="J18" s="45">
        <f>ENCARGOS!$C$33</f>
        <v>0.79490000000000005</v>
      </c>
      <c r="K18" s="16">
        <v>308</v>
      </c>
      <c r="L18" s="16">
        <v>484</v>
      </c>
      <c r="M18" s="16">
        <f t="shared" si="14"/>
        <v>5099.76</v>
      </c>
      <c r="N18" s="16">
        <f t="shared" si="0"/>
        <v>5099.76</v>
      </c>
      <c r="O18" s="16">
        <f>$N$18*12</f>
        <v>61197.120000000003</v>
      </c>
      <c r="P18" s="16">
        <f t="shared" ref="P18:AH18" si="19">$N$18*12</f>
        <v>61197.120000000003</v>
      </c>
      <c r="Q18" s="16">
        <f t="shared" si="19"/>
        <v>61197.120000000003</v>
      </c>
      <c r="R18" s="16">
        <f t="shared" si="19"/>
        <v>61197.120000000003</v>
      </c>
      <c r="S18" s="16">
        <f t="shared" si="19"/>
        <v>61197.120000000003</v>
      </c>
      <c r="T18" s="16">
        <f t="shared" si="19"/>
        <v>61197.120000000003</v>
      </c>
      <c r="U18" s="16">
        <f t="shared" si="19"/>
        <v>61197.120000000003</v>
      </c>
      <c r="V18" s="16">
        <f t="shared" si="19"/>
        <v>61197.120000000003</v>
      </c>
      <c r="W18" s="16">
        <f t="shared" si="19"/>
        <v>61197.120000000003</v>
      </c>
      <c r="X18" s="16">
        <f t="shared" si="19"/>
        <v>61197.120000000003</v>
      </c>
      <c r="Y18" s="16">
        <f t="shared" si="19"/>
        <v>61197.120000000003</v>
      </c>
      <c r="Z18" s="16">
        <f t="shared" si="19"/>
        <v>61197.120000000003</v>
      </c>
      <c r="AA18" s="16">
        <f t="shared" si="19"/>
        <v>61197.120000000003</v>
      </c>
      <c r="AB18" s="16">
        <f t="shared" si="19"/>
        <v>61197.120000000003</v>
      </c>
      <c r="AC18" s="16">
        <f t="shared" si="19"/>
        <v>61197.120000000003</v>
      </c>
      <c r="AD18" s="16">
        <f t="shared" si="19"/>
        <v>61197.120000000003</v>
      </c>
      <c r="AE18" s="16">
        <f t="shared" si="19"/>
        <v>61197.120000000003</v>
      </c>
      <c r="AF18" s="16">
        <f t="shared" si="19"/>
        <v>61197.120000000003</v>
      </c>
      <c r="AG18" s="16">
        <f t="shared" si="19"/>
        <v>61197.120000000003</v>
      </c>
      <c r="AH18" s="16">
        <f t="shared" si="19"/>
        <v>61197.120000000003</v>
      </c>
    </row>
    <row r="19" spans="1:34" ht="24" x14ac:dyDescent="0.25">
      <c r="A19" s="12" t="s">
        <v>14</v>
      </c>
      <c r="B19" s="11">
        <v>1</v>
      </c>
      <c r="C19" s="11" t="s">
        <v>171</v>
      </c>
      <c r="D19" s="11">
        <v>1</v>
      </c>
      <c r="E19" s="14">
        <v>2400</v>
      </c>
      <c r="F19" s="11" t="s">
        <v>185</v>
      </c>
      <c r="G19" s="42">
        <f t="shared" si="12"/>
        <v>0</v>
      </c>
      <c r="H19" s="43">
        <v>0</v>
      </c>
      <c r="I19" s="44">
        <f t="shared" si="13"/>
        <v>2400</v>
      </c>
      <c r="J19" s="45">
        <f>ENCARGOS!$C$33</f>
        <v>0.79490000000000005</v>
      </c>
      <c r="K19" s="16">
        <v>308</v>
      </c>
      <c r="L19" s="16">
        <v>484</v>
      </c>
      <c r="M19" s="16">
        <f t="shared" si="14"/>
        <v>5099.76</v>
      </c>
      <c r="N19" s="16">
        <f t="shared" si="0"/>
        <v>5099.76</v>
      </c>
      <c r="O19" s="16">
        <f>$N$19*12</f>
        <v>61197.120000000003</v>
      </c>
      <c r="P19" s="16">
        <f t="shared" ref="P19:AH19" si="20">$N$19*12</f>
        <v>61197.120000000003</v>
      </c>
      <c r="Q19" s="16">
        <f t="shared" si="20"/>
        <v>61197.120000000003</v>
      </c>
      <c r="R19" s="16">
        <f t="shared" si="20"/>
        <v>61197.120000000003</v>
      </c>
      <c r="S19" s="16">
        <f t="shared" si="20"/>
        <v>61197.120000000003</v>
      </c>
      <c r="T19" s="16">
        <f t="shared" si="20"/>
        <v>61197.120000000003</v>
      </c>
      <c r="U19" s="16">
        <f t="shared" si="20"/>
        <v>61197.120000000003</v>
      </c>
      <c r="V19" s="16">
        <f t="shared" si="20"/>
        <v>61197.120000000003</v>
      </c>
      <c r="W19" s="16">
        <f t="shared" si="20"/>
        <v>61197.120000000003</v>
      </c>
      <c r="X19" s="16">
        <f t="shared" si="20"/>
        <v>61197.120000000003</v>
      </c>
      <c r="Y19" s="16">
        <f t="shared" si="20"/>
        <v>61197.120000000003</v>
      </c>
      <c r="Z19" s="16">
        <f t="shared" si="20"/>
        <v>61197.120000000003</v>
      </c>
      <c r="AA19" s="16">
        <f t="shared" si="20"/>
        <v>61197.120000000003</v>
      </c>
      <c r="AB19" s="16">
        <f t="shared" si="20"/>
        <v>61197.120000000003</v>
      </c>
      <c r="AC19" s="16">
        <f t="shared" si="20"/>
        <v>61197.120000000003</v>
      </c>
      <c r="AD19" s="16">
        <f t="shared" si="20"/>
        <v>61197.120000000003</v>
      </c>
      <c r="AE19" s="16">
        <f t="shared" si="20"/>
        <v>61197.120000000003</v>
      </c>
      <c r="AF19" s="16">
        <f t="shared" si="20"/>
        <v>61197.120000000003</v>
      </c>
      <c r="AG19" s="16">
        <f t="shared" si="20"/>
        <v>61197.120000000003</v>
      </c>
      <c r="AH19" s="16">
        <f t="shared" si="20"/>
        <v>61197.120000000003</v>
      </c>
    </row>
    <row r="20" spans="1:34" ht="24" x14ac:dyDescent="0.25">
      <c r="A20" s="12" t="s">
        <v>155</v>
      </c>
      <c r="B20" s="11">
        <v>2</v>
      </c>
      <c r="C20" s="11" t="s">
        <v>171</v>
      </c>
      <c r="D20" s="11">
        <v>2</v>
      </c>
      <c r="E20" s="14">
        <v>1826.64</v>
      </c>
      <c r="F20" s="11" t="s">
        <v>185</v>
      </c>
      <c r="G20" s="42">
        <f t="shared" si="12"/>
        <v>0</v>
      </c>
      <c r="H20" s="43">
        <v>0</v>
      </c>
      <c r="I20" s="44">
        <f t="shared" si="13"/>
        <v>1826.64</v>
      </c>
      <c r="J20" s="45">
        <f>ENCARGOS!$C$33</f>
        <v>0.79490000000000005</v>
      </c>
      <c r="K20" s="16">
        <v>308</v>
      </c>
      <c r="L20" s="16">
        <v>484</v>
      </c>
      <c r="M20" s="16">
        <f t="shared" si="14"/>
        <v>4070.6361360000005</v>
      </c>
      <c r="N20" s="16">
        <f t="shared" si="0"/>
        <v>8141.2722720000011</v>
      </c>
      <c r="O20" s="16">
        <f>$N$20*12</f>
        <v>97695.267264000009</v>
      </c>
      <c r="P20" s="16">
        <f t="shared" ref="P20:AH20" si="21">$N$20*12</f>
        <v>97695.267264000009</v>
      </c>
      <c r="Q20" s="16">
        <f t="shared" si="21"/>
        <v>97695.267264000009</v>
      </c>
      <c r="R20" s="16">
        <f t="shared" si="21"/>
        <v>97695.267264000009</v>
      </c>
      <c r="S20" s="16">
        <f t="shared" si="21"/>
        <v>97695.267264000009</v>
      </c>
      <c r="T20" s="16">
        <f t="shared" si="21"/>
        <v>97695.267264000009</v>
      </c>
      <c r="U20" s="16">
        <f t="shared" si="21"/>
        <v>97695.267264000009</v>
      </c>
      <c r="V20" s="16">
        <f t="shared" si="21"/>
        <v>97695.267264000009</v>
      </c>
      <c r="W20" s="16">
        <f t="shared" si="21"/>
        <v>97695.267264000009</v>
      </c>
      <c r="X20" s="16">
        <f t="shared" si="21"/>
        <v>97695.267264000009</v>
      </c>
      <c r="Y20" s="16">
        <f t="shared" si="21"/>
        <v>97695.267264000009</v>
      </c>
      <c r="Z20" s="16">
        <f t="shared" si="21"/>
        <v>97695.267264000009</v>
      </c>
      <c r="AA20" s="16">
        <f t="shared" si="21"/>
        <v>97695.267264000009</v>
      </c>
      <c r="AB20" s="16">
        <f t="shared" si="21"/>
        <v>97695.267264000009</v>
      </c>
      <c r="AC20" s="16">
        <f t="shared" si="21"/>
        <v>97695.267264000009</v>
      </c>
      <c r="AD20" s="16">
        <f t="shared" si="21"/>
        <v>97695.267264000009</v>
      </c>
      <c r="AE20" s="16">
        <f t="shared" si="21"/>
        <v>97695.267264000009</v>
      </c>
      <c r="AF20" s="16">
        <f t="shared" si="21"/>
        <v>97695.267264000009</v>
      </c>
      <c r="AG20" s="16">
        <f t="shared" si="21"/>
        <v>97695.267264000009</v>
      </c>
      <c r="AH20" s="16">
        <f t="shared" si="21"/>
        <v>97695.267264000009</v>
      </c>
    </row>
    <row r="21" spans="1:34" x14ac:dyDescent="0.25">
      <c r="A21" s="12" t="s">
        <v>179</v>
      </c>
      <c r="B21" s="11">
        <v>1</v>
      </c>
      <c r="C21" s="11" t="s">
        <v>171</v>
      </c>
      <c r="D21" s="11">
        <v>1</v>
      </c>
      <c r="E21" s="14">
        <v>4231.2</v>
      </c>
      <c r="F21" s="11" t="s">
        <v>185</v>
      </c>
      <c r="G21" s="42">
        <f t="shared" si="2"/>
        <v>0</v>
      </c>
      <c r="H21" s="43">
        <v>0</v>
      </c>
      <c r="I21" s="44">
        <f t="shared" si="3"/>
        <v>4231.2</v>
      </c>
      <c r="J21" s="45">
        <f>ENCARGOS!$C$33</f>
        <v>0.79490000000000005</v>
      </c>
      <c r="K21" s="16">
        <v>0</v>
      </c>
      <c r="L21" s="16">
        <v>484</v>
      </c>
      <c r="M21" s="16">
        <f t="shared" si="4"/>
        <v>8078.5808800000004</v>
      </c>
      <c r="N21" s="16">
        <f t="shared" si="0"/>
        <v>8078.5808800000004</v>
      </c>
      <c r="O21" s="16">
        <f>$N$21*12</f>
        <v>96942.970560000002</v>
      </c>
      <c r="P21" s="16">
        <f t="shared" ref="P21:AH21" si="22">$N$21*12</f>
        <v>96942.970560000002</v>
      </c>
      <c r="Q21" s="16">
        <f t="shared" si="22"/>
        <v>96942.970560000002</v>
      </c>
      <c r="R21" s="16">
        <f t="shared" si="22"/>
        <v>96942.970560000002</v>
      </c>
      <c r="S21" s="16">
        <f t="shared" si="22"/>
        <v>96942.970560000002</v>
      </c>
      <c r="T21" s="16">
        <f t="shared" si="22"/>
        <v>96942.970560000002</v>
      </c>
      <c r="U21" s="16">
        <f t="shared" si="22"/>
        <v>96942.970560000002</v>
      </c>
      <c r="V21" s="16">
        <f t="shared" si="22"/>
        <v>96942.970560000002</v>
      </c>
      <c r="W21" s="16">
        <f t="shared" si="22"/>
        <v>96942.970560000002</v>
      </c>
      <c r="X21" s="16">
        <f t="shared" si="22"/>
        <v>96942.970560000002</v>
      </c>
      <c r="Y21" s="16">
        <f t="shared" si="22"/>
        <v>96942.970560000002</v>
      </c>
      <c r="Z21" s="16">
        <f t="shared" si="22"/>
        <v>96942.970560000002</v>
      </c>
      <c r="AA21" s="16">
        <f t="shared" si="22"/>
        <v>96942.970560000002</v>
      </c>
      <c r="AB21" s="16">
        <f t="shared" si="22"/>
        <v>96942.970560000002</v>
      </c>
      <c r="AC21" s="16">
        <f t="shared" si="22"/>
        <v>96942.970560000002</v>
      </c>
      <c r="AD21" s="16">
        <f t="shared" si="22"/>
        <v>96942.970560000002</v>
      </c>
      <c r="AE21" s="16">
        <f t="shared" si="22"/>
        <v>96942.970560000002</v>
      </c>
      <c r="AF21" s="16">
        <f t="shared" si="22"/>
        <v>96942.970560000002</v>
      </c>
      <c r="AG21" s="16">
        <f t="shared" si="22"/>
        <v>96942.970560000002</v>
      </c>
      <c r="AH21" s="16">
        <f t="shared" si="22"/>
        <v>96942.970560000002</v>
      </c>
    </row>
    <row r="22" spans="1:34" ht="24" x14ac:dyDescent="0.25">
      <c r="A22" s="12" t="s">
        <v>180</v>
      </c>
      <c r="B22" s="11">
        <v>1</v>
      </c>
      <c r="C22" s="11" t="s">
        <v>171</v>
      </c>
      <c r="D22" s="11">
        <v>1</v>
      </c>
      <c r="E22" s="14">
        <v>4231.2</v>
      </c>
      <c r="F22" s="11" t="s">
        <v>185</v>
      </c>
      <c r="G22" s="42">
        <f t="shared" si="2"/>
        <v>0</v>
      </c>
      <c r="H22" s="43">
        <v>0</v>
      </c>
      <c r="I22" s="44">
        <f t="shared" si="3"/>
        <v>4231.2</v>
      </c>
      <c r="J22" s="45">
        <f>ENCARGOS!$C$33</f>
        <v>0.79490000000000005</v>
      </c>
      <c r="K22" s="16">
        <v>0</v>
      </c>
      <c r="L22" s="16">
        <v>484</v>
      </c>
      <c r="M22" s="16">
        <f t="shared" si="4"/>
        <v>8078.5808800000004</v>
      </c>
      <c r="N22" s="16">
        <f t="shared" si="0"/>
        <v>8078.5808800000004</v>
      </c>
      <c r="O22" s="16">
        <f>$N$22*12</f>
        <v>96942.970560000002</v>
      </c>
      <c r="P22" s="16">
        <f t="shared" ref="P22:AH22" si="23">$N$22*12</f>
        <v>96942.970560000002</v>
      </c>
      <c r="Q22" s="16">
        <f t="shared" si="23"/>
        <v>96942.970560000002</v>
      </c>
      <c r="R22" s="16">
        <f t="shared" si="23"/>
        <v>96942.970560000002</v>
      </c>
      <c r="S22" s="16">
        <f t="shared" si="23"/>
        <v>96942.970560000002</v>
      </c>
      <c r="T22" s="16">
        <f t="shared" si="23"/>
        <v>96942.970560000002</v>
      </c>
      <c r="U22" s="16">
        <f t="shared" si="23"/>
        <v>96942.970560000002</v>
      </c>
      <c r="V22" s="16">
        <f t="shared" si="23"/>
        <v>96942.970560000002</v>
      </c>
      <c r="W22" s="16">
        <f t="shared" si="23"/>
        <v>96942.970560000002</v>
      </c>
      <c r="X22" s="16">
        <f t="shared" si="23"/>
        <v>96942.970560000002</v>
      </c>
      <c r="Y22" s="16">
        <f t="shared" si="23"/>
        <v>96942.970560000002</v>
      </c>
      <c r="Z22" s="16">
        <f t="shared" si="23"/>
        <v>96942.970560000002</v>
      </c>
      <c r="AA22" s="16">
        <f t="shared" si="23"/>
        <v>96942.970560000002</v>
      </c>
      <c r="AB22" s="16">
        <f t="shared" si="23"/>
        <v>96942.970560000002</v>
      </c>
      <c r="AC22" s="16">
        <f t="shared" si="23"/>
        <v>96942.970560000002</v>
      </c>
      <c r="AD22" s="16">
        <f t="shared" si="23"/>
        <v>96942.970560000002</v>
      </c>
      <c r="AE22" s="16">
        <f t="shared" si="23"/>
        <v>96942.970560000002</v>
      </c>
      <c r="AF22" s="16">
        <f t="shared" si="23"/>
        <v>96942.970560000002</v>
      </c>
      <c r="AG22" s="16">
        <f t="shared" si="23"/>
        <v>96942.970560000002</v>
      </c>
      <c r="AH22" s="16">
        <f t="shared" si="23"/>
        <v>96942.970560000002</v>
      </c>
    </row>
    <row r="23" spans="1:34" x14ac:dyDescent="0.25">
      <c r="A23" s="12" t="s">
        <v>156</v>
      </c>
      <c r="B23" s="11">
        <v>1</v>
      </c>
      <c r="C23" s="11" t="s">
        <v>171</v>
      </c>
      <c r="D23" s="11">
        <v>1</v>
      </c>
      <c r="E23" s="14">
        <v>2400</v>
      </c>
      <c r="F23" s="11" t="s">
        <v>185</v>
      </c>
      <c r="G23" s="42">
        <f>IF(F23="Noturno",22.5%,0%)</f>
        <v>0</v>
      </c>
      <c r="H23" s="43">
        <v>0</v>
      </c>
      <c r="I23" s="44">
        <f>E23*(1+G23+H23)</f>
        <v>2400</v>
      </c>
      <c r="J23" s="45">
        <f>ENCARGOS!$C$33</f>
        <v>0.79490000000000005</v>
      </c>
      <c r="K23" s="16">
        <v>308</v>
      </c>
      <c r="L23" s="16">
        <v>484</v>
      </c>
      <c r="M23" s="16">
        <f>I23*(1+J23)+K23+L23</f>
        <v>5099.76</v>
      </c>
      <c r="N23" s="16">
        <f t="shared" si="0"/>
        <v>5099.76</v>
      </c>
      <c r="O23" s="16">
        <f>$N$23*12</f>
        <v>61197.120000000003</v>
      </c>
      <c r="P23" s="16">
        <f t="shared" ref="P23:AH23" si="24">$N$23*12</f>
        <v>61197.120000000003</v>
      </c>
      <c r="Q23" s="16">
        <f t="shared" si="24"/>
        <v>61197.120000000003</v>
      </c>
      <c r="R23" s="16">
        <f t="shared" si="24"/>
        <v>61197.120000000003</v>
      </c>
      <c r="S23" s="16">
        <f t="shared" si="24"/>
        <v>61197.120000000003</v>
      </c>
      <c r="T23" s="16">
        <f t="shared" si="24"/>
        <v>61197.120000000003</v>
      </c>
      <c r="U23" s="16">
        <f t="shared" si="24"/>
        <v>61197.120000000003</v>
      </c>
      <c r="V23" s="16">
        <f t="shared" si="24"/>
        <v>61197.120000000003</v>
      </c>
      <c r="W23" s="16">
        <f t="shared" si="24"/>
        <v>61197.120000000003</v>
      </c>
      <c r="X23" s="16">
        <f t="shared" si="24"/>
        <v>61197.120000000003</v>
      </c>
      <c r="Y23" s="16">
        <f t="shared" si="24"/>
        <v>61197.120000000003</v>
      </c>
      <c r="Z23" s="16">
        <f t="shared" si="24"/>
        <v>61197.120000000003</v>
      </c>
      <c r="AA23" s="16">
        <f t="shared" si="24"/>
        <v>61197.120000000003</v>
      </c>
      <c r="AB23" s="16">
        <f t="shared" si="24"/>
        <v>61197.120000000003</v>
      </c>
      <c r="AC23" s="16">
        <f t="shared" si="24"/>
        <v>61197.120000000003</v>
      </c>
      <c r="AD23" s="16">
        <f t="shared" si="24"/>
        <v>61197.120000000003</v>
      </c>
      <c r="AE23" s="16">
        <f t="shared" si="24"/>
        <v>61197.120000000003</v>
      </c>
      <c r="AF23" s="16">
        <f t="shared" si="24"/>
        <v>61197.120000000003</v>
      </c>
      <c r="AG23" s="16">
        <f t="shared" si="24"/>
        <v>61197.120000000003</v>
      </c>
      <c r="AH23" s="16">
        <f t="shared" si="24"/>
        <v>61197.120000000003</v>
      </c>
    </row>
    <row r="24" spans="1:34" x14ac:dyDescent="0.25">
      <c r="A24" s="37" t="s">
        <v>178</v>
      </c>
      <c r="B24" s="9">
        <v>1</v>
      </c>
      <c r="C24" s="9" t="s">
        <v>171</v>
      </c>
      <c r="D24" s="9">
        <v>1</v>
      </c>
      <c r="E24" s="19">
        <v>8500</v>
      </c>
      <c r="F24" s="9" t="s">
        <v>185</v>
      </c>
      <c r="G24" s="38">
        <f t="shared" si="2"/>
        <v>0</v>
      </c>
      <c r="H24" s="39">
        <v>0</v>
      </c>
      <c r="I24" s="40">
        <f t="shared" si="3"/>
        <v>8500</v>
      </c>
      <c r="J24" s="41">
        <f>ENCARGOS!$C$33</f>
        <v>0.79490000000000005</v>
      </c>
      <c r="K24" s="17">
        <v>0</v>
      </c>
      <c r="L24" s="17">
        <v>484</v>
      </c>
      <c r="M24" s="17">
        <f t="shared" si="4"/>
        <v>15740.650000000001</v>
      </c>
      <c r="N24" s="17">
        <f t="shared" si="0"/>
        <v>15740.650000000001</v>
      </c>
      <c r="O24" s="17">
        <f>$N$24*12</f>
        <v>188887.80000000002</v>
      </c>
      <c r="P24" s="17">
        <f t="shared" ref="P24:AH24" si="25">$N$24*12</f>
        <v>188887.80000000002</v>
      </c>
      <c r="Q24" s="17">
        <f t="shared" si="25"/>
        <v>188887.80000000002</v>
      </c>
      <c r="R24" s="17">
        <f t="shared" si="25"/>
        <v>188887.80000000002</v>
      </c>
      <c r="S24" s="17">
        <f t="shared" si="25"/>
        <v>188887.80000000002</v>
      </c>
      <c r="T24" s="17">
        <f t="shared" si="25"/>
        <v>188887.80000000002</v>
      </c>
      <c r="U24" s="17">
        <f t="shared" si="25"/>
        <v>188887.80000000002</v>
      </c>
      <c r="V24" s="17">
        <f t="shared" si="25"/>
        <v>188887.80000000002</v>
      </c>
      <c r="W24" s="17">
        <f t="shared" si="25"/>
        <v>188887.80000000002</v>
      </c>
      <c r="X24" s="17">
        <f t="shared" si="25"/>
        <v>188887.80000000002</v>
      </c>
      <c r="Y24" s="17">
        <f t="shared" si="25"/>
        <v>188887.80000000002</v>
      </c>
      <c r="Z24" s="17">
        <f t="shared" si="25"/>
        <v>188887.80000000002</v>
      </c>
      <c r="AA24" s="17">
        <f t="shared" si="25"/>
        <v>188887.80000000002</v>
      </c>
      <c r="AB24" s="17">
        <f t="shared" si="25"/>
        <v>188887.80000000002</v>
      </c>
      <c r="AC24" s="17">
        <f t="shared" si="25"/>
        <v>188887.80000000002</v>
      </c>
      <c r="AD24" s="17">
        <f t="shared" si="25"/>
        <v>188887.80000000002</v>
      </c>
      <c r="AE24" s="17">
        <f t="shared" si="25"/>
        <v>188887.80000000002</v>
      </c>
      <c r="AF24" s="17">
        <f t="shared" si="25"/>
        <v>188887.80000000002</v>
      </c>
      <c r="AG24" s="17">
        <f t="shared" si="25"/>
        <v>188887.80000000002</v>
      </c>
      <c r="AH24" s="17">
        <f t="shared" si="25"/>
        <v>188887.80000000002</v>
      </c>
    </row>
    <row r="25" spans="1:34" x14ac:dyDescent="0.25">
      <c r="A25" s="12" t="s">
        <v>181</v>
      </c>
      <c r="B25" s="11">
        <v>1</v>
      </c>
      <c r="C25" s="11" t="s">
        <v>171</v>
      </c>
      <c r="D25" s="11">
        <v>1</v>
      </c>
      <c r="E25" s="14">
        <v>4231.2</v>
      </c>
      <c r="F25" s="11" t="s">
        <v>185</v>
      </c>
      <c r="G25" s="42">
        <f t="shared" si="2"/>
        <v>0</v>
      </c>
      <c r="H25" s="43">
        <v>0</v>
      </c>
      <c r="I25" s="44">
        <f t="shared" si="3"/>
        <v>4231.2</v>
      </c>
      <c r="J25" s="45">
        <f>ENCARGOS!$C$33</f>
        <v>0.79490000000000005</v>
      </c>
      <c r="K25" s="16">
        <v>0</v>
      </c>
      <c r="L25" s="16">
        <v>484</v>
      </c>
      <c r="M25" s="16">
        <f t="shared" si="4"/>
        <v>8078.5808800000004</v>
      </c>
      <c r="N25" s="16">
        <f t="shared" si="0"/>
        <v>8078.5808800000004</v>
      </c>
      <c r="O25" s="16">
        <f>$N$25*12</f>
        <v>96942.970560000002</v>
      </c>
      <c r="P25" s="16">
        <f t="shared" ref="P25:AH25" si="26">$N$25*12</f>
        <v>96942.970560000002</v>
      </c>
      <c r="Q25" s="16">
        <f t="shared" si="26"/>
        <v>96942.970560000002</v>
      </c>
      <c r="R25" s="16">
        <f t="shared" si="26"/>
        <v>96942.970560000002</v>
      </c>
      <c r="S25" s="16">
        <f t="shared" si="26"/>
        <v>96942.970560000002</v>
      </c>
      <c r="T25" s="16">
        <f t="shared" si="26"/>
        <v>96942.970560000002</v>
      </c>
      <c r="U25" s="16">
        <f t="shared" si="26"/>
        <v>96942.970560000002</v>
      </c>
      <c r="V25" s="16">
        <f t="shared" si="26"/>
        <v>96942.970560000002</v>
      </c>
      <c r="W25" s="16">
        <f t="shared" si="26"/>
        <v>96942.970560000002</v>
      </c>
      <c r="X25" s="16">
        <f t="shared" si="26"/>
        <v>96942.970560000002</v>
      </c>
      <c r="Y25" s="16">
        <f t="shared" si="26"/>
        <v>96942.970560000002</v>
      </c>
      <c r="Z25" s="16">
        <f t="shared" si="26"/>
        <v>96942.970560000002</v>
      </c>
      <c r="AA25" s="16">
        <f t="shared" si="26"/>
        <v>96942.970560000002</v>
      </c>
      <c r="AB25" s="16">
        <f t="shared" si="26"/>
        <v>96942.970560000002</v>
      </c>
      <c r="AC25" s="16">
        <f t="shared" si="26"/>
        <v>96942.970560000002</v>
      </c>
      <c r="AD25" s="16">
        <f t="shared" si="26"/>
        <v>96942.970560000002</v>
      </c>
      <c r="AE25" s="16">
        <f t="shared" si="26"/>
        <v>96942.970560000002</v>
      </c>
      <c r="AF25" s="16">
        <f t="shared" si="26"/>
        <v>96942.970560000002</v>
      </c>
      <c r="AG25" s="16">
        <f t="shared" si="26"/>
        <v>96942.970560000002</v>
      </c>
      <c r="AH25" s="16">
        <f t="shared" si="26"/>
        <v>96942.970560000002</v>
      </c>
    </row>
    <row r="26" spans="1:34" x14ac:dyDescent="0.25">
      <c r="A26" s="99" t="s">
        <v>5</v>
      </c>
      <c r="B26" s="101">
        <v>2</v>
      </c>
      <c r="C26" s="101" t="s">
        <v>174</v>
      </c>
      <c r="D26" s="11">
        <v>5</v>
      </c>
      <c r="E26" s="14">
        <v>2400</v>
      </c>
      <c r="F26" s="11" t="s">
        <v>185</v>
      </c>
      <c r="G26" s="42">
        <f t="shared" ref="G26:G31" si="27">IF(F26="Noturno",22.5%,0%)</f>
        <v>0</v>
      </c>
      <c r="H26" s="43">
        <v>0</v>
      </c>
      <c r="I26" s="44">
        <f t="shared" ref="I26:I31" si="28">E26*(1+G26+H26)</f>
        <v>2400</v>
      </c>
      <c r="J26" s="45">
        <f>ENCARGOS!$C$33</f>
        <v>0.79490000000000005</v>
      </c>
      <c r="K26" s="16">
        <v>308</v>
      </c>
      <c r="L26" s="16">
        <v>484</v>
      </c>
      <c r="M26" s="16">
        <f t="shared" ref="M26:M31" si="29">I26*(1+J26)+K26+L26</f>
        <v>5099.76</v>
      </c>
      <c r="N26" s="16">
        <f t="shared" si="0"/>
        <v>25498.800000000003</v>
      </c>
      <c r="O26" s="16">
        <f>$N$26*12</f>
        <v>305985.60000000003</v>
      </c>
      <c r="P26" s="16">
        <f t="shared" ref="P26:AH26" si="30">$N$26*12</f>
        <v>305985.60000000003</v>
      </c>
      <c r="Q26" s="16">
        <f t="shared" si="30"/>
        <v>305985.60000000003</v>
      </c>
      <c r="R26" s="16">
        <f t="shared" si="30"/>
        <v>305985.60000000003</v>
      </c>
      <c r="S26" s="16">
        <f t="shared" si="30"/>
        <v>305985.60000000003</v>
      </c>
      <c r="T26" s="16">
        <f t="shared" si="30"/>
        <v>305985.60000000003</v>
      </c>
      <c r="U26" s="16">
        <f t="shared" si="30"/>
        <v>305985.60000000003</v>
      </c>
      <c r="V26" s="16">
        <f t="shared" si="30"/>
        <v>305985.60000000003</v>
      </c>
      <c r="W26" s="16">
        <f t="shared" si="30"/>
        <v>305985.60000000003</v>
      </c>
      <c r="X26" s="16">
        <f t="shared" si="30"/>
        <v>305985.60000000003</v>
      </c>
      <c r="Y26" s="16">
        <f t="shared" si="30"/>
        <v>305985.60000000003</v>
      </c>
      <c r="Z26" s="16">
        <f t="shared" si="30"/>
        <v>305985.60000000003</v>
      </c>
      <c r="AA26" s="16">
        <f t="shared" si="30"/>
        <v>305985.60000000003</v>
      </c>
      <c r="AB26" s="16">
        <f t="shared" si="30"/>
        <v>305985.60000000003</v>
      </c>
      <c r="AC26" s="16">
        <f t="shared" si="30"/>
        <v>305985.60000000003</v>
      </c>
      <c r="AD26" s="16">
        <f t="shared" si="30"/>
        <v>305985.60000000003</v>
      </c>
      <c r="AE26" s="16">
        <f t="shared" si="30"/>
        <v>305985.60000000003</v>
      </c>
      <c r="AF26" s="16">
        <f t="shared" si="30"/>
        <v>305985.60000000003</v>
      </c>
      <c r="AG26" s="16">
        <f t="shared" si="30"/>
        <v>305985.60000000003</v>
      </c>
      <c r="AH26" s="16">
        <f t="shared" si="30"/>
        <v>305985.60000000003</v>
      </c>
    </row>
    <row r="27" spans="1:34" x14ac:dyDescent="0.25">
      <c r="A27" s="100"/>
      <c r="B27" s="102"/>
      <c r="C27" s="102"/>
      <c r="D27" s="11">
        <v>4</v>
      </c>
      <c r="E27" s="14">
        <v>2400</v>
      </c>
      <c r="F27" s="11" t="s">
        <v>184</v>
      </c>
      <c r="G27" s="46">
        <f t="shared" si="27"/>
        <v>0.22500000000000001</v>
      </c>
      <c r="H27" s="43">
        <v>0</v>
      </c>
      <c r="I27" s="44">
        <f t="shared" si="28"/>
        <v>2940</v>
      </c>
      <c r="J27" s="45">
        <f>ENCARGOS!$C$33</f>
        <v>0.79490000000000005</v>
      </c>
      <c r="K27" s="16">
        <v>308</v>
      </c>
      <c r="L27" s="16">
        <v>484</v>
      </c>
      <c r="M27" s="16">
        <f t="shared" si="29"/>
        <v>6069.0060000000003</v>
      </c>
      <c r="N27" s="16">
        <f t="shared" si="0"/>
        <v>24276.024000000001</v>
      </c>
      <c r="O27" s="16">
        <f>$N$27*12</f>
        <v>291312.288</v>
      </c>
      <c r="P27" s="16">
        <f t="shared" ref="P27:AH27" si="31">$N$27*12</f>
        <v>291312.288</v>
      </c>
      <c r="Q27" s="16">
        <f t="shared" si="31"/>
        <v>291312.288</v>
      </c>
      <c r="R27" s="16">
        <f t="shared" si="31"/>
        <v>291312.288</v>
      </c>
      <c r="S27" s="16">
        <f t="shared" si="31"/>
        <v>291312.288</v>
      </c>
      <c r="T27" s="16">
        <f t="shared" si="31"/>
        <v>291312.288</v>
      </c>
      <c r="U27" s="16">
        <f t="shared" si="31"/>
        <v>291312.288</v>
      </c>
      <c r="V27" s="16">
        <f t="shared" si="31"/>
        <v>291312.288</v>
      </c>
      <c r="W27" s="16">
        <f t="shared" si="31"/>
        <v>291312.288</v>
      </c>
      <c r="X27" s="16">
        <f t="shared" si="31"/>
        <v>291312.288</v>
      </c>
      <c r="Y27" s="16">
        <f t="shared" si="31"/>
        <v>291312.288</v>
      </c>
      <c r="Z27" s="16">
        <f t="shared" si="31"/>
        <v>291312.288</v>
      </c>
      <c r="AA27" s="16">
        <f t="shared" si="31"/>
        <v>291312.288</v>
      </c>
      <c r="AB27" s="16">
        <f t="shared" si="31"/>
        <v>291312.288</v>
      </c>
      <c r="AC27" s="16">
        <f t="shared" si="31"/>
        <v>291312.288</v>
      </c>
      <c r="AD27" s="16">
        <f t="shared" si="31"/>
        <v>291312.288</v>
      </c>
      <c r="AE27" s="16">
        <f t="shared" si="31"/>
        <v>291312.288</v>
      </c>
      <c r="AF27" s="16">
        <f t="shared" si="31"/>
        <v>291312.288</v>
      </c>
      <c r="AG27" s="16">
        <f t="shared" si="31"/>
        <v>291312.288</v>
      </c>
      <c r="AH27" s="16">
        <f t="shared" si="31"/>
        <v>291312.288</v>
      </c>
    </row>
    <row r="28" spans="1:34" x14ac:dyDescent="0.25">
      <c r="A28" s="90" t="s">
        <v>7</v>
      </c>
      <c r="B28" s="91">
        <v>1</v>
      </c>
      <c r="C28" s="91" t="s">
        <v>171</v>
      </c>
      <c r="D28" s="11">
        <v>2</v>
      </c>
      <c r="E28" s="14">
        <v>1278.71</v>
      </c>
      <c r="F28" s="11" t="s">
        <v>185</v>
      </c>
      <c r="G28" s="42">
        <f t="shared" si="27"/>
        <v>0</v>
      </c>
      <c r="H28" s="43">
        <v>0</v>
      </c>
      <c r="I28" s="44">
        <f t="shared" si="28"/>
        <v>1278.71</v>
      </c>
      <c r="J28" s="45">
        <f>ENCARGOS!$C$33</f>
        <v>0.79490000000000005</v>
      </c>
      <c r="K28" s="16">
        <v>308</v>
      </c>
      <c r="L28" s="16">
        <v>484</v>
      </c>
      <c r="M28" s="16">
        <f t="shared" si="29"/>
        <v>3087.1565790000004</v>
      </c>
      <c r="N28" s="16">
        <f t="shared" si="0"/>
        <v>6174.3131580000008</v>
      </c>
      <c r="O28" s="16">
        <f>$N$28*12</f>
        <v>74091.75789600001</v>
      </c>
      <c r="P28" s="16">
        <f t="shared" ref="P28:AH28" si="32">$N$28*12</f>
        <v>74091.75789600001</v>
      </c>
      <c r="Q28" s="16">
        <f t="shared" si="32"/>
        <v>74091.75789600001</v>
      </c>
      <c r="R28" s="16">
        <f t="shared" si="32"/>
        <v>74091.75789600001</v>
      </c>
      <c r="S28" s="16">
        <f t="shared" si="32"/>
        <v>74091.75789600001</v>
      </c>
      <c r="T28" s="16">
        <f t="shared" si="32"/>
        <v>74091.75789600001</v>
      </c>
      <c r="U28" s="16">
        <f t="shared" si="32"/>
        <v>74091.75789600001</v>
      </c>
      <c r="V28" s="16">
        <f t="shared" si="32"/>
        <v>74091.75789600001</v>
      </c>
      <c r="W28" s="16">
        <f t="shared" si="32"/>
        <v>74091.75789600001</v>
      </c>
      <c r="X28" s="16">
        <f t="shared" si="32"/>
        <v>74091.75789600001</v>
      </c>
      <c r="Y28" s="16">
        <f t="shared" si="32"/>
        <v>74091.75789600001</v>
      </c>
      <c r="Z28" s="16">
        <f t="shared" si="32"/>
        <v>74091.75789600001</v>
      </c>
      <c r="AA28" s="16">
        <f t="shared" si="32"/>
        <v>74091.75789600001</v>
      </c>
      <c r="AB28" s="16">
        <f t="shared" si="32"/>
        <v>74091.75789600001</v>
      </c>
      <c r="AC28" s="16">
        <f t="shared" si="32"/>
        <v>74091.75789600001</v>
      </c>
      <c r="AD28" s="16">
        <f t="shared" si="32"/>
        <v>74091.75789600001</v>
      </c>
      <c r="AE28" s="16">
        <f t="shared" si="32"/>
        <v>74091.75789600001</v>
      </c>
      <c r="AF28" s="16">
        <f t="shared" si="32"/>
        <v>74091.75789600001</v>
      </c>
      <c r="AG28" s="16">
        <f t="shared" si="32"/>
        <v>74091.75789600001</v>
      </c>
      <c r="AH28" s="16">
        <f t="shared" si="32"/>
        <v>74091.75789600001</v>
      </c>
    </row>
    <row r="29" spans="1:34" x14ac:dyDescent="0.25">
      <c r="A29" s="90" t="s">
        <v>8</v>
      </c>
      <c r="B29" s="91">
        <v>1</v>
      </c>
      <c r="C29" s="91" t="s">
        <v>171</v>
      </c>
      <c r="D29" s="11">
        <v>2</v>
      </c>
      <c r="E29" s="14">
        <v>1278.71</v>
      </c>
      <c r="F29" s="11" t="s">
        <v>185</v>
      </c>
      <c r="G29" s="42">
        <f t="shared" si="27"/>
        <v>0</v>
      </c>
      <c r="H29" s="43">
        <v>0</v>
      </c>
      <c r="I29" s="44">
        <f t="shared" si="28"/>
        <v>1278.71</v>
      </c>
      <c r="J29" s="45">
        <f>ENCARGOS!$C$33</f>
        <v>0.79490000000000005</v>
      </c>
      <c r="K29" s="16">
        <v>308</v>
      </c>
      <c r="L29" s="16">
        <v>484</v>
      </c>
      <c r="M29" s="16">
        <f t="shared" si="29"/>
        <v>3087.1565790000004</v>
      </c>
      <c r="N29" s="16">
        <f t="shared" si="0"/>
        <v>6174.3131580000008</v>
      </c>
      <c r="O29" s="16">
        <f>$N$29*12</f>
        <v>74091.75789600001</v>
      </c>
      <c r="P29" s="16">
        <f t="shared" ref="P29:AH29" si="33">$N$29*12</f>
        <v>74091.75789600001</v>
      </c>
      <c r="Q29" s="16">
        <f t="shared" si="33"/>
        <v>74091.75789600001</v>
      </c>
      <c r="R29" s="16">
        <f t="shared" si="33"/>
        <v>74091.75789600001</v>
      </c>
      <c r="S29" s="16">
        <f t="shared" si="33"/>
        <v>74091.75789600001</v>
      </c>
      <c r="T29" s="16">
        <f t="shared" si="33"/>
        <v>74091.75789600001</v>
      </c>
      <c r="U29" s="16">
        <f t="shared" si="33"/>
        <v>74091.75789600001</v>
      </c>
      <c r="V29" s="16">
        <f t="shared" si="33"/>
        <v>74091.75789600001</v>
      </c>
      <c r="W29" s="16">
        <f t="shared" si="33"/>
        <v>74091.75789600001</v>
      </c>
      <c r="X29" s="16">
        <f t="shared" si="33"/>
        <v>74091.75789600001</v>
      </c>
      <c r="Y29" s="16">
        <f t="shared" si="33"/>
        <v>74091.75789600001</v>
      </c>
      <c r="Z29" s="16">
        <f t="shared" si="33"/>
        <v>74091.75789600001</v>
      </c>
      <c r="AA29" s="16">
        <f t="shared" si="33"/>
        <v>74091.75789600001</v>
      </c>
      <c r="AB29" s="16">
        <f t="shared" si="33"/>
        <v>74091.75789600001</v>
      </c>
      <c r="AC29" s="16">
        <f t="shared" si="33"/>
        <v>74091.75789600001</v>
      </c>
      <c r="AD29" s="16">
        <f t="shared" si="33"/>
        <v>74091.75789600001</v>
      </c>
      <c r="AE29" s="16">
        <f t="shared" si="33"/>
        <v>74091.75789600001</v>
      </c>
      <c r="AF29" s="16">
        <f t="shared" si="33"/>
        <v>74091.75789600001</v>
      </c>
      <c r="AG29" s="16">
        <f t="shared" si="33"/>
        <v>74091.75789600001</v>
      </c>
      <c r="AH29" s="16">
        <f t="shared" si="33"/>
        <v>74091.75789600001</v>
      </c>
    </row>
    <row r="30" spans="1:34" x14ac:dyDescent="0.25">
      <c r="A30" s="99" t="s">
        <v>172</v>
      </c>
      <c r="B30" s="101">
        <v>4</v>
      </c>
      <c r="C30" s="101" t="s">
        <v>170</v>
      </c>
      <c r="D30" s="11">
        <v>6</v>
      </c>
      <c r="E30" s="14">
        <v>1543.2</v>
      </c>
      <c r="F30" s="11" t="s">
        <v>185</v>
      </c>
      <c r="G30" s="42">
        <f t="shared" si="27"/>
        <v>0</v>
      </c>
      <c r="H30" s="43">
        <v>0</v>
      </c>
      <c r="I30" s="44">
        <f t="shared" si="28"/>
        <v>1543.2</v>
      </c>
      <c r="J30" s="45">
        <f>ENCARGOS!$C$33</f>
        <v>0.79490000000000005</v>
      </c>
      <c r="K30" s="16">
        <v>308</v>
      </c>
      <c r="L30" s="16">
        <v>484</v>
      </c>
      <c r="M30" s="16">
        <f t="shared" si="29"/>
        <v>3561.8896800000002</v>
      </c>
      <c r="N30" s="16">
        <f t="shared" si="0"/>
        <v>21371.338080000001</v>
      </c>
      <c r="O30" s="16">
        <f>$N$30*12</f>
        <v>256456.05696000002</v>
      </c>
      <c r="P30" s="16">
        <f t="shared" ref="P30:AH30" si="34">$N$30*12</f>
        <v>256456.05696000002</v>
      </c>
      <c r="Q30" s="16">
        <f t="shared" si="34"/>
        <v>256456.05696000002</v>
      </c>
      <c r="R30" s="16">
        <f t="shared" si="34"/>
        <v>256456.05696000002</v>
      </c>
      <c r="S30" s="16">
        <f t="shared" si="34"/>
        <v>256456.05696000002</v>
      </c>
      <c r="T30" s="16">
        <f t="shared" si="34"/>
        <v>256456.05696000002</v>
      </c>
      <c r="U30" s="16">
        <f t="shared" si="34"/>
        <v>256456.05696000002</v>
      </c>
      <c r="V30" s="16">
        <f t="shared" si="34"/>
        <v>256456.05696000002</v>
      </c>
      <c r="W30" s="16">
        <f t="shared" si="34"/>
        <v>256456.05696000002</v>
      </c>
      <c r="X30" s="16">
        <f t="shared" si="34"/>
        <v>256456.05696000002</v>
      </c>
      <c r="Y30" s="16">
        <f t="shared" si="34"/>
        <v>256456.05696000002</v>
      </c>
      <c r="Z30" s="16">
        <f t="shared" si="34"/>
        <v>256456.05696000002</v>
      </c>
      <c r="AA30" s="16">
        <f t="shared" si="34"/>
        <v>256456.05696000002</v>
      </c>
      <c r="AB30" s="16">
        <f t="shared" si="34"/>
        <v>256456.05696000002</v>
      </c>
      <c r="AC30" s="16">
        <f t="shared" si="34"/>
        <v>256456.05696000002</v>
      </c>
      <c r="AD30" s="16">
        <f t="shared" si="34"/>
        <v>256456.05696000002</v>
      </c>
      <c r="AE30" s="16">
        <f t="shared" si="34"/>
        <v>256456.05696000002</v>
      </c>
      <c r="AF30" s="16">
        <f t="shared" si="34"/>
        <v>256456.05696000002</v>
      </c>
      <c r="AG30" s="16">
        <f t="shared" si="34"/>
        <v>256456.05696000002</v>
      </c>
      <c r="AH30" s="16">
        <f t="shared" si="34"/>
        <v>256456.05696000002</v>
      </c>
    </row>
    <row r="31" spans="1:34" x14ac:dyDescent="0.25">
      <c r="A31" s="100"/>
      <c r="B31" s="102"/>
      <c r="C31" s="102"/>
      <c r="D31" s="11">
        <v>5</v>
      </c>
      <c r="E31" s="14">
        <v>1543.2</v>
      </c>
      <c r="F31" s="11" t="s">
        <v>184</v>
      </c>
      <c r="G31" s="46">
        <f t="shared" si="27"/>
        <v>0.22500000000000001</v>
      </c>
      <c r="H31" s="43">
        <v>0</v>
      </c>
      <c r="I31" s="44">
        <f t="shared" si="28"/>
        <v>1890.4200000000003</v>
      </c>
      <c r="J31" s="45">
        <f>ENCARGOS!$C$33</f>
        <v>0.79490000000000005</v>
      </c>
      <c r="K31" s="16">
        <v>308</v>
      </c>
      <c r="L31" s="16">
        <v>484</v>
      </c>
      <c r="M31" s="16">
        <f t="shared" si="29"/>
        <v>4185.1148580000008</v>
      </c>
      <c r="N31" s="16">
        <f t="shared" si="0"/>
        <v>20925.574290000004</v>
      </c>
      <c r="O31" s="16">
        <f>$N$31*12</f>
        <v>251106.89148000005</v>
      </c>
      <c r="P31" s="16">
        <f t="shared" ref="P31:AH31" si="35">$N$31*12</f>
        <v>251106.89148000005</v>
      </c>
      <c r="Q31" s="16">
        <f t="shared" si="35"/>
        <v>251106.89148000005</v>
      </c>
      <c r="R31" s="16">
        <f t="shared" si="35"/>
        <v>251106.89148000005</v>
      </c>
      <c r="S31" s="16">
        <f t="shared" si="35"/>
        <v>251106.89148000005</v>
      </c>
      <c r="T31" s="16">
        <f t="shared" si="35"/>
        <v>251106.89148000005</v>
      </c>
      <c r="U31" s="16">
        <f t="shared" si="35"/>
        <v>251106.89148000005</v>
      </c>
      <c r="V31" s="16">
        <f t="shared" si="35"/>
        <v>251106.89148000005</v>
      </c>
      <c r="W31" s="16">
        <f t="shared" si="35"/>
        <v>251106.89148000005</v>
      </c>
      <c r="X31" s="16">
        <f t="shared" si="35"/>
        <v>251106.89148000005</v>
      </c>
      <c r="Y31" s="16">
        <f t="shared" si="35"/>
        <v>251106.89148000005</v>
      </c>
      <c r="Z31" s="16">
        <f t="shared" si="35"/>
        <v>251106.89148000005</v>
      </c>
      <c r="AA31" s="16">
        <f t="shared" si="35"/>
        <v>251106.89148000005</v>
      </c>
      <c r="AB31" s="16">
        <f t="shared" si="35"/>
        <v>251106.89148000005</v>
      </c>
      <c r="AC31" s="16">
        <f t="shared" si="35"/>
        <v>251106.89148000005</v>
      </c>
      <c r="AD31" s="16">
        <f t="shared" si="35"/>
        <v>251106.89148000005</v>
      </c>
      <c r="AE31" s="16">
        <f t="shared" si="35"/>
        <v>251106.89148000005</v>
      </c>
      <c r="AF31" s="16">
        <f t="shared" si="35"/>
        <v>251106.89148000005</v>
      </c>
      <c r="AG31" s="16">
        <f t="shared" si="35"/>
        <v>251106.89148000005</v>
      </c>
      <c r="AH31" s="16">
        <f t="shared" si="35"/>
        <v>251106.89148000005</v>
      </c>
    </row>
    <row r="32" spans="1:34" x14ac:dyDescent="0.25">
      <c r="A32" s="12" t="s">
        <v>182</v>
      </c>
      <c r="B32" s="11">
        <v>2</v>
      </c>
      <c r="C32" s="11" t="s">
        <v>171</v>
      </c>
      <c r="D32" s="11">
        <v>2</v>
      </c>
      <c r="E32" s="14">
        <v>2323.59</v>
      </c>
      <c r="F32" s="11" t="s">
        <v>185</v>
      </c>
      <c r="G32" s="42">
        <f t="shared" si="2"/>
        <v>0</v>
      </c>
      <c r="H32" s="43">
        <v>0.3</v>
      </c>
      <c r="I32" s="44">
        <f t="shared" si="3"/>
        <v>3020.6670000000004</v>
      </c>
      <c r="J32" s="45">
        <f>ENCARGOS!$C$33</f>
        <v>0.79490000000000005</v>
      </c>
      <c r="K32" s="16">
        <v>0</v>
      </c>
      <c r="L32" s="16">
        <v>484</v>
      </c>
      <c r="M32" s="16">
        <f t="shared" si="4"/>
        <v>5905.7951983000012</v>
      </c>
      <c r="N32" s="16">
        <f t="shared" si="0"/>
        <v>11811.590396600002</v>
      </c>
      <c r="O32" s="16">
        <f>$N$32*12</f>
        <v>141739.08475920002</v>
      </c>
      <c r="P32" s="16">
        <f t="shared" ref="P32:AH32" si="36">$N$32*12</f>
        <v>141739.08475920002</v>
      </c>
      <c r="Q32" s="16">
        <f t="shared" si="36"/>
        <v>141739.08475920002</v>
      </c>
      <c r="R32" s="16">
        <f t="shared" si="36"/>
        <v>141739.08475920002</v>
      </c>
      <c r="S32" s="16">
        <f t="shared" si="36"/>
        <v>141739.08475920002</v>
      </c>
      <c r="T32" s="16">
        <f t="shared" si="36"/>
        <v>141739.08475920002</v>
      </c>
      <c r="U32" s="16">
        <f t="shared" si="36"/>
        <v>141739.08475920002</v>
      </c>
      <c r="V32" s="16">
        <f t="shared" si="36"/>
        <v>141739.08475920002</v>
      </c>
      <c r="W32" s="16">
        <f t="shared" si="36"/>
        <v>141739.08475920002</v>
      </c>
      <c r="X32" s="16">
        <f t="shared" si="36"/>
        <v>141739.08475920002</v>
      </c>
      <c r="Y32" s="16">
        <f t="shared" si="36"/>
        <v>141739.08475920002</v>
      </c>
      <c r="Z32" s="16">
        <f t="shared" si="36"/>
        <v>141739.08475920002</v>
      </c>
      <c r="AA32" s="16">
        <f t="shared" si="36"/>
        <v>141739.08475920002</v>
      </c>
      <c r="AB32" s="16">
        <f t="shared" si="36"/>
        <v>141739.08475920002</v>
      </c>
      <c r="AC32" s="16">
        <f t="shared" si="36"/>
        <v>141739.08475920002</v>
      </c>
      <c r="AD32" s="16">
        <f t="shared" si="36"/>
        <v>141739.08475920002</v>
      </c>
      <c r="AE32" s="16">
        <f t="shared" si="36"/>
        <v>141739.08475920002</v>
      </c>
      <c r="AF32" s="16">
        <f t="shared" si="36"/>
        <v>141739.08475920002</v>
      </c>
      <c r="AG32" s="16">
        <f t="shared" si="36"/>
        <v>141739.08475920002</v>
      </c>
      <c r="AH32" s="16">
        <f t="shared" si="36"/>
        <v>141739.08475920002</v>
      </c>
    </row>
    <row r="33" spans="1:34" ht="24" x14ac:dyDescent="0.25">
      <c r="A33" s="12" t="s">
        <v>474</v>
      </c>
      <c r="B33" s="11">
        <v>1</v>
      </c>
      <c r="C33" s="11" t="s">
        <v>171</v>
      </c>
      <c r="D33" s="11">
        <v>1</v>
      </c>
      <c r="E33" s="14">
        <v>2323.59</v>
      </c>
      <c r="F33" s="11" t="s">
        <v>185</v>
      </c>
      <c r="G33" s="42">
        <f t="shared" ref="G33" si="37">IF(F33="Noturno",22.5%,0%)</f>
        <v>0</v>
      </c>
      <c r="H33" s="43">
        <v>0.3</v>
      </c>
      <c r="I33" s="44">
        <f t="shared" ref="I33" si="38">E33*(1+G33+H33)</f>
        <v>3020.6670000000004</v>
      </c>
      <c r="J33" s="45">
        <f>ENCARGOS!$C$33</f>
        <v>0.79490000000000005</v>
      </c>
      <c r="K33" s="16">
        <v>308</v>
      </c>
      <c r="L33" s="16">
        <v>484</v>
      </c>
      <c r="M33" s="16">
        <f t="shared" ref="M33" si="39">I33*(1+J33)+K33+L33</f>
        <v>6213.7951983000012</v>
      </c>
      <c r="N33" s="16">
        <f t="shared" ref="N33" si="40">M33*D33</f>
        <v>6213.7951983000012</v>
      </c>
      <c r="O33" s="16">
        <f>$N$33*12</f>
        <v>74565.54237960001</v>
      </c>
      <c r="P33" s="16">
        <f t="shared" ref="P33:AH33" si="41">$N$33*12</f>
        <v>74565.54237960001</v>
      </c>
      <c r="Q33" s="16">
        <f t="shared" si="41"/>
        <v>74565.54237960001</v>
      </c>
      <c r="R33" s="16">
        <f t="shared" si="41"/>
        <v>74565.54237960001</v>
      </c>
      <c r="S33" s="16">
        <f t="shared" si="41"/>
        <v>74565.54237960001</v>
      </c>
      <c r="T33" s="16">
        <f t="shared" si="41"/>
        <v>74565.54237960001</v>
      </c>
      <c r="U33" s="16">
        <f t="shared" si="41"/>
        <v>74565.54237960001</v>
      </c>
      <c r="V33" s="16">
        <f t="shared" si="41"/>
        <v>74565.54237960001</v>
      </c>
      <c r="W33" s="16">
        <f t="shared" si="41"/>
        <v>74565.54237960001</v>
      </c>
      <c r="X33" s="16">
        <f t="shared" si="41"/>
        <v>74565.54237960001</v>
      </c>
      <c r="Y33" s="16">
        <f t="shared" si="41"/>
        <v>74565.54237960001</v>
      </c>
      <c r="Z33" s="16">
        <f t="shared" si="41"/>
        <v>74565.54237960001</v>
      </c>
      <c r="AA33" s="16">
        <f t="shared" si="41"/>
        <v>74565.54237960001</v>
      </c>
      <c r="AB33" s="16">
        <f t="shared" si="41"/>
        <v>74565.54237960001</v>
      </c>
      <c r="AC33" s="16">
        <f t="shared" si="41"/>
        <v>74565.54237960001</v>
      </c>
      <c r="AD33" s="16">
        <f t="shared" si="41"/>
        <v>74565.54237960001</v>
      </c>
      <c r="AE33" s="16">
        <f t="shared" si="41"/>
        <v>74565.54237960001</v>
      </c>
      <c r="AF33" s="16">
        <f t="shared" si="41"/>
        <v>74565.54237960001</v>
      </c>
      <c r="AG33" s="16">
        <f t="shared" si="41"/>
        <v>74565.54237960001</v>
      </c>
      <c r="AH33" s="16">
        <f t="shared" si="41"/>
        <v>74565.54237960001</v>
      </c>
    </row>
    <row r="34" spans="1:34" ht="24" x14ac:dyDescent="0.25">
      <c r="A34" s="12" t="s">
        <v>475</v>
      </c>
      <c r="B34" s="11">
        <v>1</v>
      </c>
      <c r="C34" s="11" t="s">
        <v>171</v>
      </c>
      <c r="D34" s="11">
        <v>1</v>
      </c>
      <c r="E34" s="14">
        <v>2323.59</v>
      </c>
      <c r="F34" s="11" t="s">
        <v>185</v>
      </c>
      <c r="G34" s="42">
        <f t="shared" ref="G34" si="42">IF(F34="Noturno",22.5%,0%)</f>
        <v>0</v>
      </c>
      <c r="H34" s="43">
        <v>0.3</v>
      </c>
      <c r="I34" s="44">
        <f t="shared" ref="I34" si="43">E34*(1+G34+H34)</f>
        <v>3020.6670000000004</v>
      </c>
      <c r="J34" s="45">
        <f>ENCARGOS!$C$33</f>
        <v>0.79490000000000005</v>
      </c>
      <c r="K34" s="16">
        <v>308</v>
      </c>
      <c r="L34" s="16">
        <v>484</v>
      </c>
      <c r="M34" s="16">
        <f t="shared" ref="M34" si="44">I34*(1+J34)+K34+L34</f>
        <v>6213.7951983000012</v>
      </c>
      <c r="N34" s="16">
        <f t="shared" ref="N34" si="45">M34*D34</f>
        <v>6213.7951983000012</v>
      </c>
      <c r="O34" s="16">
        <f>$N$34*12</f>
        <v>74565.54237960001</v>
      </c>
      <c r="P34" s="16">
        <f t="shared" ref="P34:AH34" si="46">$N$34*12</f>
        <v>74565.54237960001</v>
      </c>
      <c r="Q34" s="16">
        <f t="shared" si="46"/>
        <v>74565.54237960001</v>
      </c>
      <c r="R34" s="16">
        <f t="shared" si="46"/>
        <v>74565.54237960001</v>
      </c>
      <c r="S34" s="16">
        <f t="shared" si="46"/>
        <v>74565.54237960001</v>
      </c>
      <c r="T34" s="16">
        <f t="shared" si="46"/>
        <v>74565.54237960001</v>
      </c>
      <c r="U34" s="16">
        <f t="shared" si="46"/>
        <v>74565.54237960001</v>
      </c>
      <c r="V34" s="16">
        <f t="shared" si="46"/>
        <v>74565.54237960001</v>
      </c>
      <c r="W34" s="16">
        <f t="shared" si="46"/>
        <v>74565.54237960001</v>
      </c>
      <c r="X34" s="16">
        <f t="shared" si="46"/>
        <v>74565.54237960001</v>
      </c>
      <c r="Y34" s="16">
        <f t="shared" si="46"/>
        <v>74565.54237960001</v>
      </c>
      <c r="Z34" s="16">
        <f t="shared" si="46"/>
        <v>74565.54237960001</v>
      </c>
      <c r="AA34" s="16">
        <f t="shared" si="46"/>
        <v>74565.54237960001</v>
      </c>
      <c r="AB34" s="16">
        <f t="shared" si="46"/>
        <v>74565.54237960001</v>
      </c>
      <c r="AC34" s="16">
        <f t="shared" si="46"/>
        <v>74565.54237960001</v>
      </c>
      <c r="AD34" s="16">
        <f t="shared" si="46"/>
        <v>74565.54237960001</v>
      </c>
      <c r="AE34" s="16">
        <f t="shared" si="46"/>
        <v>74565.54237960001</v>
      </c>
      <c r="AF34" s="16">
        <f t="shared" si="46"/>
        <v>74565.54237960001</v>
      </c>
      <c r="AG34" s="16">
        <f t="shared" si="46"/>
        <v>74565.54237960001</v>
      </c>
      <c r="AH34" s="16">
        <f t="shared" si="46"/>
        <v>74565.54237960001</v>
      </c>
    </row>
    <row r="35" spans="1:34" x14ac:dyDescent="0.25">
      <c r="A35" s="12" t="s">
        <v>358</v>
      </c>
      <c r="B35" s="11">
        <v>2</v>
      </c>
      <c r="C35" s="11" t="s">
        <v>171</v>
      </c>
      <c r="D35" s="11">
        <v>2</v>
      </c>
      <c r="E35" s="14">
        <v>1237.23</v>
      </c>
      <c r="F35" s="11" t="s">
        <v>185</v>
      </c>
      <c r="G35" s="42">
        <f t="shared" ref="G35:G43" si="47">IF(F35="Noturno",22.5%,0%)</f>
        <v>0</v>
      </c>
      <c r="H35" s="43">
        <v>0.3</v>
      </c>
      <c r="I35" s="44">
        <f t="shared" ref="I35:I43" si="48">E35*(1+G35+H35)</f>
        <v>1608.3990000000001</v>
      </c>
      <c r="J35" s="45">
        <f>ENCARGOS!$C$33</f>
        <v>0.79490000000000005</v>
      </c>
      <c r="K35" s="16">
        <v>308</v>
      </c>
      <c r="L35" s="16">
        <v>484</v>
      </c>
      <c r="M35" s="16">
        <f t="shared" ref="M35:M43" si="49">I35*(1+J35)+K35+L35</f>
        <v>3678.9153651000006</v>
      </c>
      <c r="N35" s="16">
        <f t="shared" ref="N35:N50" si="50">M35*D35</f>
        <v>7357.8307302000012</v>
      </c>
      <c r="O35" s="16">
        <f>$N$35*12</f>
        <v>88293.968762400007</v>
      </c>
      <c r="P35" s="16">
        <f t="shared" ref="P35:AH35" si="51">$N$35*12</f>
        <v>88293.968762400007</v>
      </c>
      <c r="Q35" s="16">
        <f t="shared" si="51"/>
        <v>88293.968762400007</v>
      </c>
      <c r="R35" s="16">
        <f t="shared" si="51"/>
        <v>88293.968762400007</v>
      </c>
      <c r="S35" s="16">
        <f t="shared" si="51"/>
        <v>88293.968762400007</v>
      </c>
      <c r="T35" s="16">
        <f t="shared" si="51"/>
        <v>88293.968762400007</v>
      </c>
      <c r="U35" s="16">
        <f t="shared" si="51"/>
        <v>88293.968762400007</v>
      </c>
      <c r="V35" s="16">
        <f t="shared" si="51"/>
        <v>88293.968762400007</v>
      </c>
      <c r="W35" s="16">
        <f t="shared" si="51"/>
        <v>88293.968762400007</v>
      </c>
      <c r="X35" s="16">
        <f t="shared" si="51"/>
        <v>88293.968762400007</v>
      </c>
      <c r="Y35" s="16">
        <f t="shared" si="51"/>
        <v>88293.968762400007</v>
      </c>
      <c r="Z35" s="16">
        <f t="shared" si="51"/>
        <v>88293.968762400007</v>
      </c>
      <c r="AA35" s="16">
        <f t="shared" si="51"/>
        <v>88293.968762400007</v>
      </c>
      <c r="AB35" s="16">
        <f t="shared" si="51"/>
        <v>88293.968762400007</v>
      </c>
      <c r="AC35" s="16">
        <f t="shared" si="51"/>
        <v>88293.968762400007</v>
      </c>
      <c r="AD35" s="16">
        <f t="shared" si="51"/>
        <v>88293.968762400007</v>
      </c>
      <c r="AE35" s="16">
        <f t="shared" si="51"/>
        <v>88293.968762400007</v>
      </c>
      <c r="AF35" s="16">
        <f t="shared" si="51"/>
        <v>88293.968762400007</v>
      </c>
      <c r="AG35" s="16">
        <f t="shared" si="51"/>
        <v>88293.968762400007</v>
      </c>
      <c r="AH35" s="16">
        <f t="shared" si="51"/>
        <v>88293.968762400007</v>
      </c>
    </row>
    <row r="36" spans="1:34" x14ac:dyDescent="0.25">
      <c r="A36" s="12" t="s">
        <v>9</v>
      </c>
      <c r="B36" s="11">
        <v>2</v>
      </c>
      <c r="C36" s="11" t="s">
        <v>171</v>
      </c>
      <c r="D36" s="11">
        <v>2</v>
      </c>
      <c r="E36" s="14">
        <v>1826.64</v>
      </c>
      <c r="F36" s="11" t="s">
        <v>185</v>
      </c>
      <c r="G36" s="42">
        <f t="shared" si="47"/>
        <v>0</v>
      </c>
      <c r="H36" s="43">
        <v>0.3</v>
      </c>
      <c r="I36" s="44">
        <f t="shared" si="48"/>
        <v>2374.6320000000001</v>
      </c>
      <c r="J36" s="45">
        <f>ENCARGOS!$C$33</f>
        <v>0.79490000000000005</v>
      </c>
      <c r="K36" s="16">
        <v>308</v>
      </c>
      <c r="L36" s="16">
        <v>484</v>
      </c>
      <c r="M36" s="16">
        <f t="shared" si="49"/>
        <v>5054.2269768000006</v>
      </c>
      <c r="N36" s="16">
        <f t="shared" si="50"/>
        <v>10108.453953600001</v>
      </c>
      <c r="O36" s="16">
        <f>$N$36*12</f>
        <v>121301.44744320001</v>
      </c>
      <c r="P36" s="16">
        <f t="shared" ref="P36:AH36" si="52">$N$36*12</f>
        <v>121301.44744320001</v>
      </c>
      <c r="Q36" s="16">
        <f t="shared" si="52"/>
        <v>121301.44744320001</v>
      </c>
      <c r="R36" s="16">
        <f t="shared" si="52"/>
        <v>121301.44744320001</v>
      </c>
      <c r="S36" s="16">
        <f t="shared" si="52"/>
        <v>121301.44744320001</v>
      </c>
      <c r="T36" s="16">
        <f t="shared" si="52"/>
        <v>121301.44744320001</v>
      </c>
      <c r="U36" s="16">
        <f t="shared" si="52"/>
        <v>121301.44744320001</v>
      </c>
      <c r="V36" s="16">
        <f t="shared" si="52"/>
        <v>121301.44744320001</v>
      </c>
      <c r="W36" s="16">
        <f t="shared" si="52"/>
        <v>121301.44744320001</v>
      </c>
      <c r="X36" s="16">
        <f t="shared" si="52"/>
        <v>121301.44744320001</v>
      </c>
      <c r="Y36" s="16">
        <f t="shared" si="52"/>
        <v>121301.44744320001</v>
      </c>
      <c r="Z36" s="16">
        <f t="shared" si="52"/>
        <v>121301.44744320001</v>
      </c>
      <c r="AA36" s="16">
        <f t="shared" si="52"/>
        <v>121301.44744320001</v>
      </c>
      <c r="AB36" s="16">
        <f t="shared" si="52"/>
        <v>121301.44744320001</v>
      </c>
      <c r="AC36" s="16">
        <f t="shared" si="52"/>
        <v>121301.44744320001</v>
      </c>
      <c r="AD36" s="16">
        <f t="shared" si="52"/>
        <v>121301.44744320001</v>
      </c>
      <c r="AE36" s="16">
        <f t="shared" si="52"/>
        <v>121301.44744320001</v>
      </c>
      <c r="AF36" s="16">
        <f t="shared" si="52"/>
        <v>121301.44744320001</v>
      </c>
      <c r="AG36" s="16">
        <f t="shared" si="52"/>
        <v>121301.44744320001</v>
      </c>
      <c r="AH36" s="16">
        <f t="shared" si="52"/>
        <v>121301.44744320001</v>
      </c>
    </row>
    <row r="37" spans="1:34" x14ac:dyDescent="0.25">
      <c r="A37" s="99" t="s">
        <v>127</v>
      </c>
      <c r="B37" s="101">
        <v>1</v>
      </c>
      <c r="C37" s="101" t="s">
        <v>170</v>
      </c>
      <c r="D37" s="11">
        <v>1</v>
      </c>
      <c r="E37" s="14">
        <v>2474.46</v>
      </c>
      <c r="F37" s="11" t="s">
        <v>185</v>
      </c>
      <c r="G37" s="42">
        <f t="shared" si="47"/>
        <v>0</v>
      </c>
      <c r="H37" s="43">
        <v>0.4</v>
      </c>
      <c r="I37" s="44">
        <f t="shared" si="48"/>
        <v>3464.2439999999997</v>
      </c>
      <c r="J37" s="45">
        <f>ENCARGOS!$C$33</f>
        <v>0.79490000000000005</v>
      </c>
      <c r="K37" s="16">
        <v>308</v>
      </c>
      <c r="L37" s="16">
        <v>484</v>
      </c>
      <c r="M37" s="16">
        <f t="shared" si="49"/>
        <v>7009.9715556000001</v>
      </c>
      <c r="N37" s="16">
        <f t="shared" si="50"/>
        <v>7009.9715556000001</v>
      </c>
      <c r="O37" s="16">
        <f>$N$37*12</f>
        <v>84119.658667199998</v>
      </c>
      <c r="P37" s="16">
        <f t="shared" ref="P37:AH37" si="53">$N$37*12</f>
        <v>84119.658667199998</v>
      </c>
      <c r="Q37" s="16">
        <f t="shared" si="53"/>
        <v>84119.658667199998</v>
      </c>
      <c r="R37" s="16">
        <f t="shared" si="53"/>
        <v>84119.658667199998</v>
      </c>
      <c r="S37" s="16">
        <f t="shared" si="53"/>
        <v>84119.658667199998</v>
      </c>
      <c r="T37" s="16">
        <f t="shared" si="53"/>
        <v>84119.658667199998</v>
      </c>
      <c r="U37" s="16">
        <f t="shared" si="53"/>
        <v>84119.658667199998</v>
      </c>
      <c r="V37" s="16">
        <f t="shared" si="53"/>
        <v>84119.658667199998</v>
      </c>
      <c r="W37" s="16">
        <f t="shared" si="53"/>
        <v>84119.658667199998</v>
      </c>
      <c r="X37" s="16">
        <f t="shared" si="53"/>
        <v>84119.658667199998</v>
      </c>
      <c r="Y37" s="16">
        <f t="shared" si="53"/>
        <v>84119.658667199998</v>
      </c>
      <c r="Z37" s="16">
        <f t="shared" si="53"/>
        <v>84119.658667199998</v>
      </c>
      <c r="AA37" s="16">
        <f t="shared" si="53"/>
        <v>84119.658667199998</v>
      </c>
      <c r="AB37" s="16">
        <f t="shared" si="53"/>
        <v>84119.658667199998</v>
      </c>
      <c r="AC37" s="16">
        <f t="shared" si="53"/>
        <v>84119.658667199998</v>
      </c>
      <c r="AD37" s="16">
        <f t="shared" si="53"/>
        <v>84119.658667199998</v>
      </c>
      <c r="AE37" s="16">
        <f t="shared" si="53"/>
        <v>84119.658667199998</v>
      </c>
      <c r="AF37" s="16">
        <f t="shared" si="53"/>
        <v>84119.658667199998</v>
      </c>
      <c r="AG37" s="16">
        <f t="shared" si="53"/>
        <v>84119.658667199998</v>
      </c>
      <c r="AH37" s="16">
        <f t="shared" si="53"/>
        <v>84119.658667199998</v>
      </c>
    </row>
    <row r="38" spans="1:34" x14ac:dyDescent="0.25">
      <c r="A38" s="100"/>
      <c r="B38" s="102"/>
      <c r="C38" s="102"/>
      <c r="D38" s="11">
        <v>2</v>
      </c>
      <c r="E38" s="14">
        <v>2474.46</v>
      </c>
      <c r="F38" s="11" t="s">
        <v>184</v>
      </c>
      <c r="G38" s="46">
        <f t="shared" si="47"/>
        <v>0.22500000000000001</v>
      </c>
      <c r="H38" s="43">
        <v>0.4</v>
      </c>
      <c r="I38" s="44">
        <f t="shared" si="48"/>
        <v>4020.9974999999999</v>
      </c>
      <c r="J38" s="45">
        <f>ENCARGOS!$C$33</f>
        <v>0.79490000000000005</v>
      </c>
      <c r="K38" s="16">
        <v>308</v>
      </c>
      <c r="L38" s="16">
        <v>484</v>
      </c>
      <c r="M38" s="16">
        <f t="shared" si="49"/>
        <v>8009.2884127500001</v>
      </c>
      <c r="N38" s="16">
        <f t="shared" si="50"/>
        <v>16018.5768255</v>
      </c>
      <c r="O38" s="16">
        <f>$N$38*12</f>
        <v>192222.921906</v>
      </c>
      <c r="P38" s="16">
        <f t="shared" ref="P38:AH38" si="54">$N$38*12</f>
        <v>192222.921906</v>
      </c>
      <c r="Q38" s="16">
        <f t="shared" si="54"/>
        <v>192222.921906</v>
      </c>
      <c r="R38" s="16">
        <f t="shared" si="54"/>
        <v>192222.921906</v>
      </c>
      <c r="S38" s="16">
        <f t="shared" si="54"/>
        <v>192222.921906</v>
      </c>
      <c r="T38" s="16">
        <f t="shared" si="54"/>
        <v>192222.921906</v>
      </c>
      <c r="U38" s="16">
        <f t="shared" si="54"/>
        <v>192222.921906</v>
      </c>
      <c r="V38" s="16">
        <f t="shared" si="54"/>
        <v>192222.921906</v>
      </c>
      <c r="W38" s="16">
        <f t="shared" si="54"/>
        <v>192222.921906</v>
      </c>
      <c r="X38" s="16">
        <f t="shared" si="54"/>
        <v>192222.921906</v>
      </c>
      <c r="Y38" s="16">
        <f t="shared" si="54"/>
        <v>192222.921906</v>
      </c>
      <c r="Z38" s="16">
        <f t="shared" si="54"/>
        <v>192222.921906</v>
      </c>
      <c r="AA38" s="16">
        <f t="shared" si="54"/>
        <v>192222.921906</v>
      </c>
      <c r="AB38" s="16">
        <f t="shared" si="54"/>
        <v>192222.921906</v>
      </c>
      <c r="AC38" s="16">
        <f t="shared" si="54"/>
        <v>192222.921906</v>
      </c>
      <c r="AD38" s="16">
        <f t="shared" si="54"/>
        <v>192222.921906</v>
      </c>
      <c r="AE38" s="16">
        <f t="shared" si="54"/>
        <v>192222.921906</v>
      </c>
      <c r="AF38" s="16">
        <f t="shared" si="54"/>
        <v>192222.921906</v>
      </c>
      <c r="AG38" s="16">
        <f t="shared" si="54"/>
        <v>192222.921906</v>
      </c>
      <c r="AH38" s="16">
        <f t="shared" si="54"/>
        <v>192222.921906</v>
      </c>
    </row>
    <row r="39" spans="1:34" x14ac:dyDescent="0.25">
      <c r="A39" s="12" t="s">
        <v>10</v>
      </c>
      <c r="B39" s="11">
        <v>1</v>
      </c>
      <c r="C39" s="11" t="s">
        <v>171</v>
      </c>
      <c r="D39" s="11">
        <v>1</v>
      </c>
      <c r="E39" s="14">
        <v>1826.64</v>
      </c>
      <c r="F39" s="11" t="s">
        <v>185</v>
      </c>
      <c r="G39" s="42">
        <f t="shared" si="47"/>
        <v>0</v>
      </c>
      <c r="H39" s="43">
        <v>0</v>
      </c>
      <c r="I39" s="44">
        <f t="shared" si="48"/>
        <v>1826.64</v>
      </c>
      <c r="J39" s="45">
        <f>ENCARGOS!$C$33</f>
        <v>0.79490000000000005</v>
      </c>
      <c r="K39" s="16">
        <v>308</v>
      </c>
      <c r="L39" s="16">
        <v>484</v>
      </c>
      <c r="M39" s="16">
        <f t="shared" si="49"/>
        <v>4070.6361360000005</v>
      </c>
      <c r="N39" s="16">
        <f t="shared" si="50"/>
        <v>4070.6361360000005</v>
      </c>
      <c r="O39" s="16">
        <f>$N$39*12</f>
        <v>48847.633632000005</v>
      </c>
      <c r="P39" s="16">
        <f t="shared" ref="P39:AH39" si="55">$N$39*12</f>
        <v>48847.633632000005</v>
      </c>
      <c r="Q39" s="16">
        <f t="shared" si="55"/>
        <v>48847.633632000005</v>
      </c>
      <c r="R39" s="16">
        <f t="shared" si="55"/>
        <v>48847.633632000005</v>
      </c>
      <c r="S39" s="16">
        <f t="shared" si="55"/>
        <v>48847.633632000005</v>
      </c>
      <c r="T39" s="16">
        <f t="shared" si="55"/>
        <v>48847.633632000005</v>
      </c>
      <c r="U39" s="16">
        <f t="shared" si="55"/>
        <v>48847.633632000005</v>
      </c>
      <c r="V39" s="16">
        <f t="shared" si="55"/>
        <v>48847.633632000005</v>
      </c>
      <c r="W39" s="16">
        <f t="shared" si="55"/>
        <v>48847.633632000005</v>
      </c>
      <c r="X39" s="16">
        <f t="shared" si="55"/>
        <v>48847.633632000005</v>
      </c>
      <c r="Y39" s="16">
        <f t="shared" si="55"/>
        <v>48847.633632000005</v>
      </c>
      <c r="Z39" s="16">
        <f t="shared" si="55"/>
        <v>48847.633632000005</v>
      </c>
      <c r="AA39" s="16">
        <f t="shared" si="55"/>
        <v>48847.633632000005</v>
      </c>
      <c r="AB39" s="16">
        <f t="shared" si="55"/>
        <v>48847.633632000005</v>
      </c>
      <c r="AC39" s="16">
        <f t="shared" si="55"/>
        <v>48847.633632000005</v>
      </c>
      <c r="AD39" s="16">
        <f t="shared" si="55"/>
        <v>48847.633632000005</v>
      </c>
      <c r="AE39" s="16">
        <f t="shared" si="55"/>
        <v>48847.633632000005</v>
      </c>
      <c r="AF39" s="16">
        <f t="shared" si="55"/>
        <v>48847.633632000005</v>
      </c>
      <c r="AG39" s="16">
        <f t="shared" si="55"/>
        <v>48847.633632000005</v>
      </c>
      <c r="AH39" s="16">
        <f t="shared" si="55"/>
        <v>48847.633632000005</v>
      </c>
    </row>
    <row r="40" spans="1:34" x14ac:dyDescent="0.25">
      <c r="A40" s="12" t="s">
        <v>11</v>
      </c>
      <c r="B40" s="11">
        <v>1</v>
      </c>
      <c r="C40" s="11" t="s">
        <v>171</v>
      </c>
      <c r="D40" s="11">
        <v>1</v>
      </c>
      <c r="E40" s="14">
        <v>1826.64</v>
      </c>
      <c r="F40" s="11" t="s">
        <v>185</v>
      </c>
      <c r="G40" s="42">
        <f t="shared" si="47"/>
        <v>0</v>
      </c>
      <c r="H40" s="43">
        <v>0</v>
      </c>
      <c r="I40" s="44">
        <f t="shared" si="48"/>
        <v>1826.64</v>
      </c>
      <c r="J40" s="45">
        <f>ENCARGOS!$C$33</f>
        <v>0.79490000000000005</v>
      </c>
      <c r="K40" s="16">
        <v>308</v>
      </c>
      <c r="L40" s="16">
        <v>484</v>
      </c>
      <c r="M40" s="16">
        <f t="shared" si="49"/>
        <v>4070.6361360000005</v>
      </c>
      <c r="N40" s="16">
        <f t="shared" si="50"/>
        <v>4070.6361360000005</v>
      </c>
      <c r="O40" s="16">
        <f>$N$40*12</f>
        <v>48847.633632000005</v>
      </c>
      <c r="P40" s="16">
        <f t="shared" ref="P40:AH40" si="56">$N$40*12</f>
        <v>48847.633632000005</v>
      </c>
      <c r="Q40" s="16">
        <f t="shared" si="56"/>
        <v>48847.633632000005</v>
      </c>
      <c r="R40" s="16">
        <f t="shared" si="56"/>
        <v>48847.633632000005</v>
      </c>
      <c r="S40" s="16">
        <f t="shared" si="56"/>
        <v>48847.633632000005</v>
      </c>
      <c r="T40" s="16">
        <f t="shared" si="56"/>
        <v>48847.633632000005</v>
      </c>
      <c r="U40" s="16">
        <f t="shared" si="56"/>
        <v>48847.633632000005</v>
      </c>
      <c r="V40" s="16">
        <f t="shared" si="56"/>
        <v>48847.633632000005</v>
      </c>
      <c r="W40" s="16">
        <f t="shared" si="56"/>
        <v>48847.633632000005</v>
      </c>
      <c r="X40" s="16">
        <f t="shared" si="56"/>
        <v>48847.633632000005</v>
      </c>
      <c r="Y40" s="16">
        <f t="shared" si="56"/>
        <v>48847.633632000005</v>
      </c>
      <c r="Z40" s="16">
        <f t="shared" si="56"/>
        <v>48847.633632000005</v>
      </c>
      <c r="AA40" s="16">
        <f t="shared" si="56"/>
        <v>48847.633632000005</v>
      </c>
      <c r="AB40" s="16">
        <f t="shared" si="56"/>
        <v>48847.633632000005</v>
      </c>
      <c r="AC40" s="16">
        <f t="shared" si="56"/>
        <v>48847.633632000005</v>
      </c>
      <c r="AD40" s="16">
        <f t="shared" si="56"/>
        <v>48847.633632000005</v>
      </c>
      <c r="AE40" s="16">
        <f t="shared" si="56"/>
        <v>48847.633632000005</v>
      </c>
      <c r="AF40" s="16">
        <f t="shared" si="56"/>
        <v>48847.633632000005</v>
      </c>
      <c r="AG40" s="16">
        <f t="shared" si="56"/>
        <v>48847.633632000005</v>
      </c>
      <c r="AH40" s="16">
        <f t="shared" si="56"/>
        <v>48847.633632000005</v>
      </c>
    </row>
    <row r="41" spans="1:34" x14ac:dyDescent="0.25">
      <c r="A41" s="99" t="s">
        <v>163</v>
      </c>
      <c r="B41" s="101">
        <v>11</v>
      </c>
      <c r="C41" s="101" t="s">
        <v>174</v>
      </c>
      <c r="D41" s="11">
        <v>24</v>
      </c>
      <c r="E41" s="14">
        <v>1237.23</v>
      </c>
      <c r="F41" s="11" t="s">
        <v>185</v>
      </c>
      <c r="G41" s="42">
        <f t="shared" si="47"/>
        <v>0</v>
      </c>
      <c r="H41" s="43">
        <v>0.4</v>
      </c>
      <c r="I41" s="44">
        <f t="shared" si="48"/>
        <v>1732.1219999999998</v>
      </c>
      <c r="J41" s="45">
        <f>ENCARGOS!$C$33</f>
        <v>0.79490000000000005</v>
      </c>
      <c r="K41" s="16">
        <v>308</v>
      </c>
      <c r="L41" s="16">
        <v>484</v>
      </c>
      <c r="M41" s="16">
        <f t="shared" si="49"/>
        <v>3900.9857778000001</v>
      </c>
      <c r="N41" s="16">
        <f t="shared" si="50"/>
        <v>93623.658667199998</v>
      </c>
      <c r="O41" s="16">
        <f>$N$41*12</f>
        <v>1123483.9040063999</v>
      </c>
      <c r="P41" s="16">
        <f t="shared" ref="P41:AH41" si="57">$N$41*12</f>
        <v>1123483.9040063999</v>
      </c>
      <c r="Q41" s="16">
        <f t="shared" si="57"/>
        <v>1123483.9040063999</v>
      </c>
      <c r="R41" s="16">
        <f t="shared" si="57"/>
        <v>1123483.9040063999</v>
      </c>
      <c r="S41" s="16">
        <f t="shared" si="57"/>
        <v>1123483.9040063999</v>
      </c>
      <c r="T41" s="16">
        <f t="shared" si="57"/>
        <v>1123483.9040063999</v>
      </c>
      <c r="U41" s="16">
        <f t="shared" si="57"/>
        <v>1123483.9040063999</v>
      </c>
      <c r="V41" s="16">
        <f t="shared" si="57"/>
        <v>1123483.9040063999</v>
      </c>
      <c r="W41" s="16">
        <f t="shared" si="57"/>
        <v>1123483.9040063999</v>
      </c>
      <c r="X41" s="16">
        <f t="shared" si="57"/>
        <v>1123483.9040063999</v>
      </c>
      <c r="Y41" s="16">
        <f t="shared" si="57"/>
        <v>1123483.9040063999</v>
      </c>
      <c r="Z41" s="16">
        <f t="shared" si="57"/>
        <v>1123483.9040063999</v>
      </c>
      <c r="AA41" s="16">
        <f t="shared" si="57"/>
        <v>1123483.9040063999</v>
      </c>
      <c r="AB41" s="16">
        <f t="shared" si="57"/>
        <v>1123483.9040063999</v>
      </c>
      <c r="AC41" s="16">
        <f t="shared" si="57"/>
        <v>1123483.9040063999</v>
      </c>
      <c r="AD41" s="16">
        <f t="shared" si="57"/>
        <v>1123483.9040063999</v>
      </c>
      <c r="AE41" s="16">
        <f t="shared" si="57"/>
        <v>1123483.9040063999</v>
      </c>
      <c r="AF41" s="16">
        <f t="shared" si="57"/>
        <v>1123483.9040063999</v>
      </c>
      <c r="AG41" s="16">
        <f t="shared" si="57"/>
        <v>1123483.9040063999</v>
      </c>
      <c r="AH41" s="16">
        <f t="shared" si="57"/>
        <v>1123483.9040063999</v>
      </c>
    </row>
    <row r="42" spans="1:34" x14ac:dyDescent="0.25">
      <c r="A42" s="100"/>
      <c r="B42" s="102"/>
      <c r="C42" s="102"/>
      <c r="D42" s="11">
        <v>25</v>
      </c>
      <c r="E42" s="14">
        <v>1237.23</v>
      </c>
      <c r="F42" s="11" t="s">
        <v>184</v>
      </c>
      <c r="G42" s="46">
        <f t="shared" si="47"/>
        <v>0.22500000000000001</v>
      </c>
      <c r="H42" s="43">
        <v>0.4</v>
      </c>
      <c r="I42" s="44">
        <f t="shared" si="48"/>
        <v>2010.49875</v>
      </c>
      <c r="J42" s="45">
        <f>ENCARGOS!$C$33</f>
        <v>0.79490000000000005</v>
      </c>
      <c r="K42" s="16">
        <v>308</v>
      </c>
      <c r="L42" s="16">
        <v>484</v>
      </c>
      <c r="M42" s="16">
        <f t="shared" si="49"/>
        <v>4400.6442063750001</v>
      </c>
      <c r="N42" s="16">
        <f t="shared" si="50"/>
        <v>110016.105159375</v>
      </c>
      <c r="O42" s="16">
        <f>$N$42*12</f>
        <v>1320193.2619125</v>
      </c>
      <c r="P42" s="16">
        <f t="shared" ref="P42:AH42" si="58">$N$42*12</f>
        <v>1320193.2619125</v>
      </c>
      <c r="Q42" s="16">
        <f t="shared" si="58"/>
        <v>1320193.2619125</v>
      </c>
      <c r="R42" s="16">
        <f t="shared" si="58"/>
        <v>1320193.2619125</v>
      </c>
      <c r="S42" s="16">
        <f t="shared" si="58"/>
        <v>1320193.2619125</v>
      </c>
      <c r="T42" s="16">
        <f t="shared" si="58"/>
        <v>1320193.2619125</v>
      </c>
      <c r="U42" s="16">
        <f t="shared" si="58"/>
        <v>1320193.2619125</v>
      </c>
      <c r="V42" s="16">
        <f t="shared" si="58"/>
        <v>1320193.2619125</v>
      </c>
      <c r="W42" s="16">
        <f t="shared" si="58"/>
        <v>1320193.2619125</v>
      </c>
      <c r="X42" s="16">
        <f t="shared" si="58"/>
        <v>1320193.2619125</v>
      </c>
      <c r="Y42" s="16">
        <f t="shared" si="58"/>
        <v>1320193.2619125</v>
      </c>
      <c r="Z42" s="16">
        <f t="shared" si="58"/>
        <v>1320193.2619125</v>
      </c>
      <c r="AA42" s="16">
        <f t="shared" si="58"/>
        <v>1320193.2619125</v>
      </c>
      <c r="AB42" s="16">
        <f t="shared" si="58"/>
        <v>1320193.2619125</v>
      </c>
      <c r="AC42" s="16">
        <f t="shared" si="58"/>
        <v>1320193.2619125</v>
      </c>
      <c r="AD42" s="16">
        <f t="shared" si="58"/>
        <v>1320193.2619125</v>
      </c>
      <c r="AE42" s="16">
        <f t="shared" si="58"/>
        <v>1320193.2619125</v>
      </c>
      <c r="AF42" s="16">
        <f t="shared" si="58"/>
        <v>1320193.2619125</v>
      </c>
      <c r="AG42" s="16">
        <f t="shared" si="58"/>
        <v>1320193.2619125</v>
      </c>
      <c r="AH42" s="16">
        <f t="shared" si="58"/>
        <v>1320193.2619125</v>
      </c>
    </row>
    <row r="43" spans="1:34" x14ac:dyDescent="0.25">
      <c r="A43" s="12" t="s">
        <v>173</v>
      </c>
      <c r="B43" s="11">
        <v>2</v>
      </c>
      <c r="C43" s="11" t="s">
        <v>171</v>
      </c>
      <c r="D43" s="11">
        <v>2</v>
      </c>
      <c r="E43" s="14">
        <v>1278.71</v>
      </c>
      <c r="F43" s="11" t="s">
        <v>184</v>
      </c>
      <c r="G43" s="46">
        <f t="shared" si="47"/>
        <v>0.22500000000000001</v>
      </c>
      <c r="H43" s="43">
        <v>0.4</v>
      </c>
      <c r="I43" s="44">
        <f t="shared" si="48"/>
        <v>2077.9037499999999</v>
      </c>
      <c r="J43" s="45">
        <f>ENCARGOS!$C$33</f>
        <v>0.79490000000000005</v>
      </c>
      <c r="K43" s="16">
        <v>308</v>
      </c>
      <c r="L43" s="16">
        <v>484</v>
      </c>
      <c r="M43" s="16">
        <f t="shared" si="49"/>
        <v>4521.629440875</v>
      </c>
      <c r="N43" s="16">
        <f t="shared" si="50"/>
        <v>9043.25888175</v>
      </c>
      <c r="O43" s="16">
        <f>$N$43*12</f>
        <v>108519.106581</v>
      </c>
      <c r="P43" s="16">
        <f t="shared" ref="P43:AH43" si="59">$N$43*12</f>
        <v>108519.106581</v>
      </c>
      <c r="Q43" s="16">
        <f t="shared" si="59"/>
        <v>108519.106581</v>
      </c>
      <c r="R43" s="16">
        <f t="shared" si="59"/>
        <v>108519.106581</v>
      </c>
      <c r="S43" s="16">
        <f t="shared" si="59"/>
        <v>108519.106581</v>
      </c>
      <c r="T43" s="16">
        <f t="shared" si="59"/>
        <v>108519.106581</v>
      </c>
      <c r="U43" s="16">
        <f t="shared" si="59"/>
        <v>108519.106581</v>
      </c>
      <c r="V43" s="16">
        <f t="shared" si="59"/>
        <v>108519.106581</v>
      </c>
      <c r="W43" s="16">
        <f t="shared" si="59"/>
        <v>108519.106581</v>
      </c>
      <c r="X43" s="16">
        <f t="shared" si="59"/>
        <v>108519.106581</v>
      </c>
      <c r="Y43" s="16">
        <f t="shared" si="59"/>
        <v>108519.106581</v>
      </c>
      <c r="Z43" s="16">
        <f t="shared" si="59"/>
        <v>108519.106581</v>
      </c>
      <c r="AA43" s="16">
        <f t="shared" si="59"/>
        <v>108519.106581</v>
      </c>
      <c r="AB43" s="16">
        <f t="shared" si="59"/>
        <v>108519.106581</v>
      </c>
      <c r="AC43" s="16">
        <f t="shared" si="59"/>
        <v>108519.106581</v>
      </c>
      <c r="AD43" s="16">
        <f t="shared" si="59"/>
        <v>108519.106581</v>
      </c>
      <c r="AE43" s="16">
        <f t="shared" si="59"/>
        <v>108519.106581</v>
      </c>
      <c r="AF43" s="16">
        <f t="shared" si="59"/>
        <v>108519.106581</v>
      </c>
      <c r="AG43" s="16">
        <f t="shared" si="59"/>
        <v>108519.106581</v>
      </c>
      <c r="AH43" s="16">
        <f t="shared" si="59"/>
        <v>108519.106581</v>
      </c>
    </row>
    <row r="44" spans="1:34" ht="24" x14ac:dyDescent="0.25">
      <c r="A44" s="12" t="s">
        <v>183</v>
      </c>
      <c r="B44" s="11">
        <v>1</v>
      </c>
      <c r="C44" s="11" t="s">
        <v>171</v>
      </c>
      <c r="D44" s="11">
        <v>1</v>
      </c>
      <c r="E44" s="14">
        <v>5471.2</v>
      </c>
      <c r="F44" s="11" t="s">
        <v>185</v>
      </c>
      <c r="G44" s="42">
        <f t="shared" si="2"/>
        <v>0</v>
      </c>
      <c r="H44" s="43">
        <v>0</v>
      </c>
      <c r="I44" s="44">
        <f t="shared" si="3"/>
        <v>5471.2</v>
      </c>
      <c r="J44" s="45">
        <f>ENCARGOS!$C$33</f>
        <v>0.79490000000000005</v>
      </c>
      <c r="K44" s="16">
        <v>0</v>
      </c>
      <c r="L44" s="16">
        <v>484</v>
      </c>
      <c r="M44" s="16">
        <f t="shared" si="4"/>
        <v>10304.256880000001</v>
      </c>
      <c r="N44" s="16">
        <f t="shared" si="50"/>
        <v>10304.256880000001</v>
      </c>
      <c r="O44" s="16">
        <f>$N$44*12</f>
        <v>123651.08256000001</v>
      </c>
      <c r="P44" s="16">
        <f t="shared" ref="P44:AH44" si="60">$N$44*12</f>
        <v>123651.08256000001</v>
      </c>
      <c r="Q44" s="16">
        <f t="shared" si="60"/>
        <v>123651.08256000001</v>
      </c>
      <c r="R44" s="16">
        <f t="shared" si="60"/>
        <v>123651.08256000001</v>
      </c>
      <c r="S44" s="16">
        <f t="shared" si="60"/>
        <v>123651.08256000001</v>
      </c>
      <c r="T44" s="16">
        <f t="shared" si="60"/>
        <v>123651.08256000001</v>
      </c>
      <c r="U44" s="16">
        <f t="shared" si="60"/>
        <v>123651.08256000001</v>
      </c>
      <c r="V44" s="16">
        <f t="shared" si="60"/>
        <v>123651.08256000001</v>
      </c>
      <c r="W44" s="16">
        <f t="shared" si="60"/>
        <v>123651.08256000001</v>
      </c>
      <c r="X44" s="16">
        <f t="shared" si="60"/>
        <v>123651.08256000001</v>
      </c>
      <c r="Y44" s="16">
        <f t="shared" si="60"/>
        <v>123651.08256000001</v>
      </c>
      <c r="Z44" s="16">
        <f t="shared" si="60"/>
        <v>123651.08256000001</v>
      </c>
      <c r="AA44" s="16">
        <f t="shared" si="60"/>
        <v>123651.08256000001</v>
      </c>
      <c r="AB44" s="16">
        <f t="shared" si="60"/>
        <v>123651.08256000001</v>
      </c>
      <c r="AC44" s="16">
        <f t="shared" si="60"/>
        <v>123651.08256000001</v>
      </c>
      <c r="AD44" s="16">
        <f t="shared" si="60"/>
        <v>123651.08256000001</v>
      </c>
      <c r="AE44" s="16">
        <f t="shared" si="60"/>
        <v>123651.08256000001</v>
      </c>
      <c r="AF44" s="16">
        <f t="shared" si="60"/>
        <v>123651.08256000001</v>
      </c>
      <c r="AG44" s="16">
        <f t="shared" si="60"/>
        <v>123651.08256000001</v>
      </c>
      <c r="AH44" s="16">
        <f t="shared" si="60"/>
        <v>123651.08256000001</v>
      </c>
    </row>
    <row r="45" spans="1:34" x14ac:dyDescent="0.25">
      <c r="A45" s="99" t="s">
        <v>6</v>
      </c>
      <c r="B45" s="101">
        <v>4</v>
      </c>
      <c r="C45" s="101" t="s">
        <v>170</v>
      </c>
      <c r="D45" s="11">
        <v>5</v>
      </c>
      <c r="E45" s="14">
        <v>1965.38</v>
      </c>
      <c r="F45" s="11" t="s">
        <v>185</v>
      </c>
      <c r="G45" s="42">
        <f>IF(F45="Noturno",22.5%,0%)</f>
        <v>0</v>
      </c>
      <c r="H45" s="43">
        <v>0</v>
      </c>
      <c r="I45" s="44">
        <f>E45*(1+G45+H45)</f>
        <v>1965.38</v>
      </c>
      <c r="J45" s="45">
        <f>ENCARGOS!$C$33</f>
        <v>0.79490000000000005</v>
      </c>
      <c r="K45" s="16">
        <v>308</v>
      </c>
      <c r="L45" s="16">
        <v>484</v>
      </c>
      <c r="M45" s="16">
        <f>I45*(1+J45)+K45+L45</f>
        <v>4319.6605620000009</v>
      </c>
      <c r="N45" s="16">
        <f t="shared" si="50"/>
        <v>21598.302810000005</v>
      </c>
      <c r="O45" s="16">
        <f>$N$45*12</f>
        <v>259179.63372000004</v>
      </c>
      <c r="P45" s="16">
        <f t="shared" ref="P45:AH45" si="61">$N$45*12</f>
        <v>259179.63372000004</v>
      </c>
      <c r="Q45" s="16">
        <f t="shared" si="61"/>
        <v>259179.63372000004</v>
      </c>
      <c r="R45" s="16">
        <f t="shared" si="61"/>
        <v>259179.63372000004</v>
      </c>
      <c r="S45" s="16">
        <f t="shared" si="61"/>
        <v>259179.63372000004</v>
      </c>
      <c r="T45" s="16">
        <f t="shared" si="61"/>
        <v>259179.63372000004</v>
      </c>
      <c r="U45" s="16">
        <f t="shared" si="61"/>
        <v>259179.63372000004</v>
      </c>
      <c r="V45" s="16">
        <f t="shared" si="61"/>
        <v>259179.63372000004</v>
      </c>
      <c r="W45" s="16">
        <f t="shared" si="61"/>
        <v>259179.63372000004</v>
      </c>
      <c r="X45" s="16">
        <f t="shared" si="61"/>
        <v>259179.63372000004</v>
      </c>
      <c r="Y45" s="16">
        <f t="shared" si="61"/>
        <v>259179.63372000004</v>
      </c>
      <c r="Z45" s="16">
        <f t="shared" si="61"/>
        <v>259179.63372000004</v>
      </c>
      <c r="AA45" s="16">
        <f t="shared" si="61"/>
        <v>259179.63372000004</v>
      </c>
      <c r="AB45" s="16">
        <f t="shared" si="61"/>
        <v>259179.63372000004</v>
      </c>
      <c r="AC45" s="16">
        <f t="shared" si="61"/>
        <v>259179.63372000004</v>
      </c>
      <c r="AD45" s="16">
        <f t="shared" si="61"/>
        <v>259179.63372000004</v>
      </c>
      <c r="AE45" s="16">
        <f t="shared" si="61"/>
        <v>259179.63372000004</v>
      </c>
      <c r="AF45" s="16">
        <f t="shared" si="61"/>
        <v>259179.63372000004</v>
      </c>
      <c r="AG45" s="16">
        <f t="shared" si="61"/>
        <v>259179.63372000004</v>
      </c>
      <c r="AH45" s="16">
        <f t="shared" si="61"/>
        <v>259179.63372000004</v>
      </c>
    </row>
    <row r="46" spans="1:34" x14ac:dyDescent="0.25">
      <c r="A46" s="100"/>
      <c r="B46" s="102"/>
      <c r="C46" s="102"/>
      <c r="D46" s="11">
        <v>6</v>
      </c>
      <c r="E46" s="14">
        <v>1965.38</v>
      </c>
      <c r="F46" s="11" t="s">
        <v>184</v>
      </c>
      <c r="G46" s="46">
        <f>IF(F46="Noturno",22.5%,0%)</f>
        <v>0.22500000000000001</v>
      </c>
      <c r="H46" s="43">
        <v>0</v>
      </c>
      <c r="I46" s="44">
        <f>E46*(1+G46+H46)</f>
        <v>2407.5905000000002</v>
      </c>
      <c r="J46" s="45">
        <f>ENCARGOS!$C$33</f>
        <v>0.79490000000000005</v>
      </c>
      <c r="K46" s="16">
        <v>308</v>
      </c>
      <c r="L46" s="16">
        <v>484</v>
      </c>
      <c r="M46" s="16">
        <f>I46*(1+J46)+K46+L46</f>
        <v>5113.3841884500007</v>
      </c>
      <c r="N46" s="16">
        <f t="shared" si="50"/>
        <v>30680.305130700006</v>
      </c>
      <c r="O46" s="16">
        <f>$N$46*12</f>
        <v>368163.6615684001</v>
      </c>
      <c r="P46" s="16">
        <f t="shared" ref="P46:AH46" si="62">$N$46*12</f>
        <v>368163.6615684001</v>
      </c>
      <c r="Q46" s="16">
        <f t="shared" si="62"/>
        <v>368163.6615684001</v>
      </c>
      <c r="R46" s="16">
        <f t="shared" si="62"/>
        <v>368163.6615684001</v>
      </c>
      <c r="S46" s="16">
        <f t="shared" si="62"/>
        <v>368163.6615684001</v>
      </c>
      <c r="T46" s="16">
        <f t="shared" si="62"/>
        <v>368163.6615684001</v>
      </c>
      <c r="U46" s="16">
        <f t="shared" si="62"/>
        <v>368163.6615684001</v>
      </c>
      <c r="V46" s="16">
        <f t="shared" si="62"/>
        <v>368163.6615684001</v>
      </c>
      <c r="W46" s="16">
        <f t="shared" si="62"/>
        <v>368163.6615684001</v>
      </c>
      <c r="X46" s="16">
        <f t="shared" si="62"/>
        <v>368163.6615684001</v>
      </c>
      <c r="Y46" s="16">
        <f t="shared" si="62"/>
        <v>368163.6615684001</v>
      </c>
      <c r="Z46" s="16">
        <f t="shared" si="62"/>
        <v>368163.6615684001</v>
      </c>
      <c r="AA46" s="16">
        <f t="shared" si="62"/>
        <v>368163.6615684001</v>
      </c>
      <c r="AB46" s="16">
        <f t="shared" si="62"/>
        <v>368163.6615684001</v>
      </c>
      <c r="AC46" s="16">
        <f t="shared" si="62"/>
        <v>368163.6615684001</v>
      </c>
      <c r="AD46" s="16">
        <f t="shared" si="62"/>
        <v>368163.6615684001</v>
      </c>
      <c r="AE46" s="16">
        <f t="shared" si="62"/>
        <v>368163.6615684001</v>
      </c>
      <c r="AF46" s="16">
        <f t="shared" si="62"/>
        <v>368163.6615684001</v>
      </c>
      <c r="AG46" s="16">
        <f t="shared" si="62"/>
        <v>368163.6615684001</v>
      </c>
      <c r="AH46" s="16">
        <f t="shared" si="62"/>
        <v>368163.6615684001</v>
      </c>
    </row>
    <row r="47" spans="1:34" x14ac:dyDescent="0.25">
      <c r="A47" s="99" t="s">
        <v>15</v>
      </c>
      <c r="B47" s="101">
        <v>1</v>
      </c>
      <c r="C47" s="101" t="s">
        <v>174</v>
      </c>
      <c r="D47" s="11">
        <v>2</v>
      </c>
      <c r="E47" s="14">
        <v>3296.18</v>
      </c>
      <c r="F47" s="11" t="s">
        <v>185</v>
      </c>
      <c r="G47" s="42">
        <f t="shared" si="2"/>
        <v>0</v>
      </c>
      <c r="H47" s="43">
        <v>0.3</v>
      </c>
      <c r="I47" s="44">
        <f t="shared" si="3"/>
        <v>4285.0339999999997</v>
      </c>
      <c r="J47" s="45">
        <f>ENCARGOS!$C$33</f>
        <v>0.79490000000000005</v>
      </c>
      <c r="K47" s="16">
        <v>308</v>
      </c>
      <c r="L47" s="16">
        <v>484</v>
      </c>
      <c r="M47" s="16">
        <f t="shared" si="4"/>
        <v>8483.2075265999993</v>
      </c>
      <c r="N47" s="16">
        <f t="shared" si="50"/>
        <v>16966.415053199999</v>
      </c>
      <c r="O47" s="16">
        <f>$N$47*12</f>
        <v>203596.98063839998</v>
      </c>
      <c r="P47" s="16">
        <f t="shared" ref="P47:AH47" si="63">$N$47*12</f>
        <v>203596.98063839998</v>
      </c>
      <c r="Q47" s="16">
        <f t="shared" si="63"/>
        <v>203596.98063839998</v>
      </c>
      <c r="R47" s="16">
        <f t="shared" si="63"/>
        <v>203596.98063839998</v>
      </c>
      <c r="S47" s="16">
        <f t="shared" si="63"/>
        <v>203596.98063839998</v>
      </c>
      <c r="T47" s="16">
        <f t="shared" si="63"/>
        <v>203596.98063839998</v>
      </c>
      <c r="U47" s="16">
        <f t="shared" si="63"/>
        <v>203596.98063839998</v>
      </c>
      <c r="V47" s="16">
        <f t="shared" si="63"/>
        <v>203596.98063839998</v>
      </c>
      <c r="W47" s="16">
        <f t="shared" si="63"/>
        <v>203596.98063839998</v>
      </c>
      <c r="X47" s="16">
        <f t="shared" si="63"/>
        <v>203596.98063839998</v>
      </c>
      <c r="Y47" s="16">
        <f t="shared" si="63"/>
        <v>203596.98063839998</v>
      </c>
      <c r="Z47" s="16">
        <f t="shared" si="63"/>
        <v>203596.98063839998</v>
      </c>
      <c r="AA47" s="16">
        <f t="shared" si="63"/>
        <v>203596.98063839998</v>
      </c>
      <c r="AB47" s="16">
        <f t="shared" si="63"/>
        <v>203596.98063839998</v>
      </c>
      <c r="AC47" s="16">
        <f t="shared" si="63"/>
        <v>203596.98063839998</v>
      </c>
      <c r="AD47" s="16">
        <f t="shared" si="63"/>
        <v>203596.98063839998</v>
      </c>
      <c r="AE47" s="16">
        <f t="shared" si="63"/>
        <v>203596.98063839998</v>
      </c>
      <c r="AF47" s="16">
        <f t="shared" si="63"/>
        <v>203596.98063839998</v>
      </c>
      <c r="AG47" s="16">
        <f t="shared" si="63"/>
        <v>203596.98063839998</v>
      </c>
      <c r="AH47" s="16">
        <f t="shared" si="63"/>
        <v>203596.98063839998</v>
      </c>
    </row>
    <row r="48" spans="1:34" x14ac:dyDescent="0.25">
      <c r="A48" s="100"/>
      <c r="B48" s="102"/>
      <c r="C48" s="102"/>
      <c r="D48" s="11">
        <v>3</v>
      </c>
      <c r="E48" s="14">
        <v>3296.18</v>
      </c>
      <c r="F48" s="11" t="s">
        <v>184</v>
      </c>
      <c r="G48" s="46">
        <f t="shared" si="2"/>
        <v>0.22500000000000001</v>
      </c>
      <c r="H48" s="43">
        <v>0.3</v>
      </c>
      <c r="I48" s="44">
        <f t="shared" si="3"/>
        <v>5026.6745000000001</v>
      </c>
      <c r="J48" s="45">
        <f>ENCARGOS!$C$33</f>
        <v>0.79490000000000005</v>
      </c>
      <c r="K48" s="16">
        <v>308</v>
      </c>
      <c r="L48" s="16">
        <v>484</v>
      </c>
      <c r="M48" s="16">
        <f t="shared" si="4"/>
        <v>9814.3780600500013</v>
      </c>
      <c r="N48" s="16">
        <f t="shared" si="50"/>
        <v>29443.134180150002</v>
      </c>
      <c r="O48" s="16">
        <f>$N$48*12</f>
        <v>353317.61016180005</v>
      </c>
      <c r="P48" s="16">
        <f t="shared" ref="P48:AH48" si="64">$N$48*12</f>
        <v>353317.61016180005</v>
      </c>
      <c r="Q48" s="16">
        <f t="shared" si="64"/>
        <v>353317.61016180005</v>
      </c>
      <c r="R48" s="16">
        <f t="shared" si="64"/>
        <v>353317.61016180005</v>
      </c>
      <c r="S48" s="16">
        <f t="shared" si="64"/>
        <v>353317.61016180005</v>
      </c>
      <c r="T48" s="16">
        <f t="shared" si="64"/>
        <v>353317.61016180005</v>
      </c>
      <c r="U48" s="16">
        <f t="shared" si="64"/>
        <v>353317.61016180005</v>
      </c>
      <c r="V48" s="16">
        <f t="shared" si="64"/>
        <v>353317.61016180005</v>
      </c>
      <c r="W48" s="16">
        <f t="shared" si="64"/>
        <v>353317.61016180005</v>
      </c>
      <c r="X48" s="16">
        <f t="shared" si="64"/>
        <v>353317.61016180005</v>
      </c>
      <c r="Y48" s="16">
        <f t="shared" si="64"/>
        <v>353317.61016180005</v>
      </c>
      <c r="Z48" s="16">
        <f t="shared" si="64"/>
        <v>353317.61016180005</v>
      </c>
      <c r="AA48" s="16">
        <f t="shared" si="64"/>
        <v>353317.61016180005</v>
      </c>
      <c r="AB48" s="16">
        <f t="shared" si="64"/>
        <v>353317.61016180005</v>
      </c>
      <c r="AC48" s="16">
        <f t="shared" si="64"/>
        <v>353317.61016180005</v>
      </c>
      <c r="AD48" s="16">
        <f t="shared" si="64"/>
        <v>353317.61016180005</v>
      </c>
      <c r="AE48" s="16">
        <f t="shared" si="64"/>
        <v>353317.61016180005</v>
      </c>
      <c r="AF48" s="16">
        <f t="shared" si="64"/>
        <v>353317.61016180005</v>
      </c>
      <c r="AG48" s="16">
        <f t="shared" si="64"/>
        <v>353317.61016180005</v>
      </c>
      <c r="AH48" s="16">
        <f t="shared" si="64"/>
        <v>353317.61016180005</v>
      </c>
    </row>
    <row r="49" spans="1:34" x14ac:dyDescent="0.25">
      <c r="A49" s="99" t="s">
        <v>476</v>
      </c>
      <c r="B49" s="101">
        <v>9</v>
      </c>
      <c r="C49" s="101" t="s">
        <v>174</v>
      </c>
      <c r="D49" s="11">
        <v>19</v>
      </c>
      <c r="E49" s="14">
        <v>2216.2224150000002</v>
      </c>
      <c r="F49" s="11" t="s">
        <v>185</v>
      </c>
      <c r="G49" s="42">
        <f t="shared" si="2"/>
        <v>0</v>
      </c>
      <c r="H49" s="43">
        <v>0.3</v>
      </c>
      <c r="I49" s="44">
        <f t="shared" si="3"/>
        <v>2881.0891395000003</v>
      </c>
      <c r="J49" s="45">
        <f>ENCARGOS!$C$33</f>
        <v>0.79490000000000005</v>
      </c>
      <c r="K49" s="16">
        <v>308</v>
      </c>
      <c r="L49" s="16">
        <v>484</v>
      </c>
      <c r="M49" s="16">
        <f t="shared" si="4"/>
        <v>5963.2668964885506</v>
      </c>
      <c r="N49" s="16">
        <f t="shared" si="50"/>
        <v>113302.07103328247</v>
      </c>
      <c r="O49" s="16">
        <f>$N$49*12</f>
        <v>1359624.8523993897</v>
      </c>
      <c r="P49" s="16">
        <f t="shared" ref="P49:AH49" si="65">$N$49*12</f>
        <v>1359624.8523993897</v>
      </c>
      <c r="Q49" s="16">
        <f t="shared" si="65"/>
        <v>1359624.8523993897</v>
      </c>
      <c r="R49" s="16">
        <f t="shared" si="65"/>
        <v>1359624.8523993897</v>
      </c>
      <c r="S49" s="16">
        <f t="shared" si="65"/>
        <v>1359624.8523993897</v>
      </c>
      <c r="T49" s="16">
        <f t="shared" si="65"/>
        <v>1359624.8523993897</v>
      </c>
      <c r="U49" s="16">
        <f t="shared" si="65"/>
        <v>1359624.8523993897</v>
      </c>
      <c r="V49" s="16">
        <f t="shared" si="65"/>
        <v>1359624.8523993897</v>
      </c>
      <c r="W49" s="16">
        <f t="shared" si="65"/>
        <v>1359624.8523993897</v>
      </c>
      <c r="X49" s="16">
        <f t="shared" si="65"/>
        <v>1359624.8523993897</v>
      </c>
      <c r="Y49" s="16">
        <f t="shared" si="65"/>
        <v>1359624.8523993897</v>
      </c>
      <c r="Z49" s="16">
        <f t="shared" si="65"/>
        <v>1359624.8523993897</v>
      </c>
      <c r="AA49" s="16">
        <f t="shared" si="65"/>
        <v>1359624.8523993897</v>
      </c>
      <c r="AB49" s="16">
        <f t="shared" si="65"/>
        <v>1359624.8523993897</v>
      </c>
      <c r="AC49" s="16">
        <f t="shared" si="65"/>
        <v>1359624.8523993897</v>
      </c>
      <c r="AD49" s="16">
        <f t="shared" si="65"/>
        <v>1359624.8523993897</v>
      </c>
      <c r="AE49" s="16">
        <f t="shared" si="65"/>
        <v>1359624.8523993897</v>
      </c>
      <c r="AF49" s="16">
        <f t="shared" si="65"/>
        <v>1359624.8523993897</v>
      </c>
      <c r="AG49" s="16">
        <f t="shared" si="65"/>
        <v>1359624.8523993897</v>
      </c>
      <c r="AH49" s="16">
        <f t="shared" si="65"/>
        <v>1359624.8523993897</v>
      </c>
    </row>
    <row r="50" spans="1:34" x14ac:dyDescent="0.25">
      <c r="A50" s="100"/>
      <c r="B50" s="102"/>
      <c r="C50" s="102"/>
      <c r="D50" s="11">
        <v>20</v>
      </c>
      <c r="E50" s="14">
        <v>2216.2224150000002</v>
      </c>
      <c r="F50" s="11" t="s">
        <v>184</v>
      </c>
      <c r="G50" s="46">
        <f t="shared" si="2"/>
        <v>0.22500000000000001</v>
      </c>
      <c r="H50" s="43">
        <v>0.3</v>
      </c>
      <c r="I50" s="44">
        <f t="shared" si="3"/>
        <v>3379.7391828750006</v>
      </c>
      <c r="J50" s="45">
        <f>ENCARGOS!$C$33</f>
        <v>0.79490000000000005</v>
      </c>
      <c r="K50" s="16">
        <v>308</v>
      </c>
      <c r="L50" s="16">
        <v>484</v>
      </c>
      <c r="M50" s="16">
        <f t="shared" si="4"/>
        <v>6858.2938593423387</v>
      </c>
      <c r="N50" s="16">
        <f t="shared" si="50"/>
        <v>137165.87718684677</v>
      </c>
      <c r="O50" s="16">
        <f>$N$50*12</f>
        <v>1645990.5262421612</v>
      </c>
      <c r="P50" s="16">
        <f t="shared" ref="P50:AH50" si="66">$N$50*12</f>
        <v>1645990.5262421612</v>
      </c>
      <c r="Q50" s="16">
        <f t="shared" si="66"/>
        <v>1645990.5262421612</v>
      </c>
      <c r="R50" s="16">
        <f t="shared" si="66"/>
        <v>1645990.5262421612</v>
      </c>
      <c r="S50" s="16">
        <f t="shared" si="66"/>
        <v>1645990.5262421612</v>
      </c>
      <c r="T50" s="16">
        <f t="shared" si="66"/>
        <v>1645990.5262421612</v>
      </c>
      <c r="U50" s="16">
        <f t="shared" si="66"/>
        <v>1645990.5262421612</v>
      </c>
      <c r="V50" s="16">
        <f t="shared" si="66"/>
        <v>1645990.5262421612</v>
      </c>
      <c r="W50" s="16">
        <f t="shared" si="66"/>
        <v>1645990.5262421612</v>
      </c>
      <c r="X50" s="16">
        <f t="shared" si="66"/>
        <v>1645990.5262421612</v>
      </c>
      <c r="Y50" s="16">
        <f t="shared" si="66"/>
        <v>1645990.5262421612</v>
      </c>
      <c r="Z50" s="16">
        <f t="shared" si="66"/>
        <v>1645990.5262421612</v>
      </c>
      <c r="AA50" s="16">
        <f t="shared" si="66"/>
        <v>1645990.5262421612</v>
      </c>
      <c r="AB50" s="16">
        <f t="shared" si="66"/>
        <v>1645990.5262421612</v>
      </c>
      <c r="AC50" s="16">
        <f t="shared" si="66"/>
        <v>1645990.5262421612</v>
      </c>
      <c r="AD50" s="16">
        <f t="shared" si="66"/>
        <v>1645990.5262421612</v>
      </c>
      <c r="AE50" s="16">
        <f t="shared" si="66"/>
        <v>1645990.5262421612</v>
      </c>
      <c r="AF50" s="16">
        <f t="shared" si="66"/>
        <v>1645990.5262421612</v>
      </c>
      <c r="AG50" s="16">
        <f t="shared" si="66"/>
        <v>1645990.5262421612</v>
      </c>
      <c r="AH50" s="16">
        <f t="shared" si="66"/>
        <v>1645990.5262421612</v>
      </c>
    </row>
    <row r="51" spans="1:34" s="4" customFormat="1" x14ac:dyDescent="0.25">
      <c r="A51" s="47" t="s">
        <v>167</v>
      </c>
      <c r="B51" s="48"/>
      <c r="C51" s="48"/>
      <c r="D51" s="48">
        <f>SUM(D7:D50)</f>
        <v>168</v>
      </c>
      <c r="E51" s="14"/>
      <c r="F51" s="48"/>
      <c r="G51" s="48"/>
      <c r="H51" s="48"/>
      <c r="I51" s="48"/>
      <c r="J51" s="43"/>
      <c r="K51" s="16"/>
      <c r="L51" s="16"/>
      <c r="M51" s="16"/>
      <c r="N51" s="49">
        <f>SUM(N7:N50)</f>
        <v>922012.02638160426</v>
      </c>
      <c r="O51" s="49">
        <f>SUM(O7:O50)</f>
        <v>11064144.316579252</v>
      </c>
      <c r="P51" s="49">
        <f t="shared" ref="P51:AH51" si="67">SUM(P7:P50)</f>
        <v>11064144.316579252</v>
      </c>
      <c r="Q51" s="49">
        <f t="shared" si="67"/>
        <v>11064144.316579252</v>
      </c>
      <c r="R51" s="49">
        <f t="shared" si="67"/>
        <v>11064144.316579252</v>
      </c>
      <c r="S51" s="49">
        <f t="shared" si="67"/>
        <v>11064144.316579252</v>
      </c>
      <c r="T51" s="49">
        <f t="shared" si="67"/>
        <v>11064144.316579252</v>
      </c>
      <c r="U51" s="49">
        <f t="shared" si="67"/>
        <v>11064144.316579252</v>
      </c>
      <c r="V51" s="49">
        <f t="shared" si="67"/>
        <v>11064144.316579252</v>
      </c>
      <c r="W51" s="49">
        <f t="shared" si="67"/>
        <v>11064144.316579252</v>
      </c>
      <c r="X51" s="49">
        <f t="shared" si="67"/>
        <v>11064144.316579252</v>
      </c>
      <c r="Y51" s="49">
        <f t="shared" si="67"/>
        <v>11064144.316579252</v>
      </c>
      <c r="Z51" s="49">
        <f t="shared" si="67"/>
        <v>11064144.316579252</v>
      </c>
      <c r="AA51" s="49">
        <f t="shared" si="67"/>
        <v>11064144.316579252</v>
      </c>
      <c r="AB51" s="49">
        <f t="shared" si="67"/>
        <v>11064144.316579252</v>
      </c>
      <c r="AC51" s="49">
        <f t="shared" si="67"/>
        <v>11064144.316579252</v>
      </c>
      <c r="AD51" s="49">
        <f t="shared" si="67"/>
        <v>11064144.316579252</v>
      </c>
      <c r="AE51" s="49">
        <f t="shared" si="67"/>
        <v>11064144.316579252</v>
      </c>
      <c r="AF51" s="49">
        <f t="shared" si="67"/>
        <v>11064144.316579252</v>
      </c>
      <c r="AG51" s="49">
        <f t="shared" si="67"/>
        <v>11064144.316579252</v>
      </c>
      <c r="AH51" s="49">
        <f t="shared" si="67"/>
        <v>11064144.316579252</v>
      </c>
    </row>
    <row r="52" spans="1:34" x14ac:dyDescent="0.25">
      <c r="N52" s="50"/>
    </row>
  </sheetData>
  <mergeCells count="27">
    <mergeCell ref="A30:A31"/>
    <mergeCell ref="A26:A27"/>
    <mergeCell ref="A1:B1"/>
    <mergeCell ref="A2:B2"/>
    <mergeCell ref="A14:A15"/>
    <mergeCell ref="G5:H5"/>
    <mergeCell ref="C41:C42"/>
    <mergeCell ref="B45:B46"/>
    <mergeCell ref="B30:B31"/>
    <mergeCell ref="B14:B15"/>
    <mergeCell ref="B26:B27"/>
    <mergeCell ref="C45:C46"/>
    <mergeCell ref="C14:C15"/>
    <mergeCell ref="C26:C27"/>
    <mergeCell ref="C30:C31"/>
    <mergeCell ref="B41:B42"/>
    <mergeCell ref="A37:A38"/>
    <mergeCell ref="B37:B38"/>
    <mergeCell ref="C47:C48"/>
    <mergeCell ref="C49:C50"/>
    <mergeCell ref="C37:C38"/>
    <mergeCell ref="B49:B50"/>
    <mergeCell ref="B47:B48"/>
    <mergeCell ref="A47:A48"/>
    <mergeCell ref="A49:A50"/>
    <mergeCell ref="A45:A46"/>
    <mergeCell ref="A41:A42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outlinePr summaryBelow="0"/>
  </sheetPr>
  <dimension ref="A1:V81"/>
  <sheetViews>
    <sheetView zoomScale="120" zoomScaleNormal="120" workbookViewId="0">
      <pane xSplit="2" ySplit="5" topLeftCell="C6" activePane="bottomRight" state="frozen"/>
      <selection activeCell="D50" sqref="D50"/>
      <selection pane="topRight" activeCell="D50" sqref="D50"/>
      <selection pane="bottomLeft" activeCell="D50" sqref="D50"/>
      <selection pane="bottomRight" activeCell="B75" sqref="B75"/>
    </sheetView>
  </sheetViews>
  <sheetFormatPr defaultColWidth="9.28515625" defaultRowHeight="12" outlineLevelRow="1" x14ac:dyDescent="0.25"/>
  <cols>
    <col min="1" max="1" width="42.42578125" style="70" bestFit="1" customWidth="1"/>
    <col min="2" max="2" width="12.7109375" style="70" bestFit="1" customWidth="1"/>
    <col min="3" max="3" width="13.5703125" style="70" bestFit="1" customWidth="1"/>
    <col min="4" max="4" width="12.85546875" style="70" bestFit="1" customWidth="1"/>
    <col min="5" max="5" width="11.28515625" style="70" bestFit="1" customWidth="1"/>
    <col min="6" max="6" width="12.140625" style="70" bestFit="1" customWidth="1"/>
    <col min="7" max="7" width="13.5703125" style="70" bestFit="1" customWidth="1"/>
    <col min="8" max="22" width="9.85546875" style="70" bestFit="1" customWidth="1"/>
    <col min="23" max="23" width="9" style="70" bestFit="1" customWidth="1"/>
    <col min="24" max="16384" width="9.28515625" style="70"/>
  </cols>
  <sheetData>
    <row r="1" spans="1:22" x14ac:dyDescent="0.25">
      <c r="A1" s="106" t="s">
        <v>0</v>
      </c>
      <c r="B1" s="106"/>
      <c r="C1" s="106"/>
      <c r="D1" s="106"/>
      <c r="E1" s="106"/>
    </row>
    <row r="2" spans="1:22" x14ac:dyDescent="0.25">
      <c r="A2" s="106" t="s">
        <v>16</v>
      </c>
      <c r="B2" s="106"/>
      <c r="C2" s="106"/>
      <c r="D2" s="106"/>
      <c r="E2" s="106"/>
      <c r="G2" s="71"/>
      <c r="H2" s="71"/>
      <c r="I2" s="71"/>
    </row>
    <row r="3" spans="1:22" x14ac:dyDescent="0.25">
      <c r="B3" s="72"/>
    </row>
    <row r="4" spans="1:22" x14ac:dyDescent="0.25">
      <c r="A4" s="73" t="s">
        <v>52</v>
      </c>
      <c r="B4" s="73"/>
      <c r="C4" s="73"/>
      <c r="D4" s="74"/>
    </row>
    <row r="5" spans="1:22" s="77" customFormat="1" x14ac:dyDescent="0.25">
      <c r="A5" s="75" t="s">
        <v>18</v>
      </c>
      <c r="B5" s="76" t="s">
        <v>69</v>
      </c>
      <c r="C5" s="76" t="s">
        <v>70</v>
      </c>
      <c r="D5" s="76" t="s">
        <v>71</v>
      </c>
      <c r="E5" s="76" t="s">
        <v>72</v>
      </c>
      <c r="F5" s="76" t="s">
        <v>73</v>
      </c>
      <c r="G5" s="76" t="s">
        <v>74</v>
      </c>
      <c r="H5" s="76" t="s">
        <v>75</v>
      </c>
      <c r="I5" s="76" t="s">
        <v>76</v>
      </c>
      <c r="J5" s="76" t="s">
        <v>77</v>
      </c>
      <c r="K5" s="76" t="s">
        <v>78</v>
      </c>
      <c r="L5" s="76" t="s">
        <v>79</v>
      </c>
      <c r="M5" s="76" t="s">
        <v>80</v>
      </c>
      <c r="N5" s="76" t="s">
        <v>81</v>
      </c>
      <c r="O5" s="76" t="s">
        <v>82</v>
      </c>
      <c r="P5" s="76" t="s">
        <v>83</v>
      </c>
      <c r="Q5" s="76" t="s">
        <v>84</v>
      </c>
      <c r="R5" s="76" t="s">
        <v>85</v>
      </c>
      <c r="S5" s="76" t="s">
        <v>86</v>
      </c>
      <c r="T5" s="76" t="s">
        <v>87</v>
      </c>
      <c r="U5" s="76" t="s">
        <v>88</v>
      </c>
      <c r="V5" s="76" t="s">
        <v>89</v>
      </c>
    </row>
    <row r="6" spans="1:22" s="80" customFormat="1" ht="11.25" collapsed="1" x14ac:dyDescent="0.25">
      <c r="A6" s="78" t="s">
        <v>53</v>
      </c>
      <c r="B6" s="79">
        <f t="shared" ref="B6:V6" si="0">SUM(B7:B16)</f>
        <v>4141800</v>
      </c>
      <c r="C6" s="79">
        <f t="shared" si="0"/>
        <v>4141800</v>
      </c>
      <c r="D6" s="79">
        <f t="shared" si="0"/>
        <v>4141800</v>
      </c>
      <c r="E6" s="79">
        <f t="shared" si="0"/>
        <v>4141800</v>
      </c>
      <c r="F6" s="79">
        <f t="shared" si="0"/>
        <v>4141800</v>
      </c>
      <c r="G6" s="79">
        <f t="shared" si="0"/>
        <v>4141800</v>
      </c>
      <c r="H6" s="79">
        <f t="shared" si="0"/>
        <v>4141800</v>
      </c>
      <c r="I6" s="79">
        <f t="shared" si="0"/>
        <v>4141800</v>
      </c>
      <c r="J6" s="79">
        <f t="shared" si="0"/>
        <v>4141800</v>
      </c>
      <c r="K6" s="79">
        <f t="shared" si="0"/>
        <v>4141800</v>
      </c>
      <c r="L6" s="79">
        <f t="shared" si="0"/>
        <v>4141800</v>
      </c>
      <c r="M6" s="79">
        <f t="shared" si="0"/>
        <v>4141800</v>
      </c>
      <c r="N6" s="79">
        <f t="shared" si="0"/>
        <v>4141800</v>
      </c>
      <c r="O6" s="79">
        <f t="shared" si="0"/>
        <v>4141800</v>
      </c>
      <c r="P6" s="79">
        <f t="shared" si="0"/>
        <v>4141800</v>
      </c>
      <c r="Q6" s="79">
        <f t="shared" si="0"/>
        <v>4141800</v>
      </c>
      <c r="R6" s="79">
        <f t="shared" si="0"/>
        <v>4141800</v>
      </c>
      <c r="S6" s="79">
        <f t="shared" si="0"/>
        <v>4141800</v>
      </c>
      <c r="T6" s="79">
        <f t="shared" si="0"/>
        <v>4141800</v>
      </c>
      <c r="U6" s="79">
        <f t="shared" si="0"/>
        <v>4141800</v>
      </c>
      <c r="V6" s="79">
        <f t="shared" si="0"/>
        <v>4141800</v>
      </c>
    </row>
    <row r="7" spans="1:22" s="83" customFormat="1" ht="11.25" hidden="1" outlineLevel="1" x14ac:dyDescent="0.25">
      <c r="A7" s="81" t="s">
        <v>159</v>
      </c>
      <c r="B7" s="82">
        <f>640000*2.5</f>
        <v>1600000</v>
      </c>
      <c r="C7" s="82">
        <f>$B$7</f>
        <v>1600000</v>
      </c>
      <c r="D7" s="82">
        <f t="shared" ref="D7:V7" si="1">$B$7</f>
        <v>1600000</v>
      </c>
      <c r="E7" s="82">
        <f t="shared" si="1"/>
        <v>1600000</v>
      </c>
      <c r="F7" s="82">
        <f t="shared" si="1"/>
        <v>1600000</v>
      </c>
      <c r="G7" s="82">
        <f t="shared" si="1"/>
        <v>1600000</v>
      </c>
      <c r="H7" s="82">
        <f t="shared" si="1"/>
        <v>1600000</v>
      </c>
      <c r="I7" s="82">
        <f t="shared" si="1"/>
        <v>1600000</v>
      </c>
      <c r="J7" s="82">
        <f t="shared" si="1"/>
        <v>1600000</v>
      </c>
      <c r="K7" s="82">
        <f t="shared" si="1"/>
        <v>1600000</v>
      </c>
      <c r="L7" s="82">
        <f t="shared" si="1"/>
        <v>1600000</v>
      </c>
      <c r="M7" s="82">
        <f t="shared" si="1"/>
        <v>1600000</v>
      </c>
      <c r="N7" s="82">
        <f t="shared" si="1"/>
        <v>1600000</v>
      </c>
      <c r="O7" s="82">
        <f t="shared" si="1"/>
        <v>1600000</v>
      </c>
      <c r="P7" s="82">
        <f t="shared" si="1"/>
        <v>1600000</v>
      </c>
      <c r="Q7" s="82">
        <f t="shared" si="1"/>
        <v>1600000</v>
      </c>
      <c r="R7" s="82">
        <f t="shared" si="1"/>
        <v>1600000</v>
      </c>
      <c r="S7" s="82">
        <f t="shared" si="1"/>
        <v>1600000</v>
      </c>
      <c r="T7" s="82">
        <f t="shared" si="1"/>
        <v>1600000</v>
      </c>
      <c r="U7" s="82">
        <f t="shared" si="1"/>
        <v>1600000</v>
      </c>
      <c r="V7" s="82">
        <f t="shared" si="1"/>
        <v>1600000</v>
      </c>
    </row>
    <row r="8" spans="1:22" s="83" customFormat="1" ht="11.25" hidden="1" outlineLevel="1" x14ac:dyDescent="0.25">
      <c r="A8" s="81" t="s">
        <v>160</v>
      </c>
      <c r="B8" s="82">
        <f>590000*2.5</f>
        <v>1475000</v>
      </c>
      <c r="C8" s="82">
        <f>$B$8</f>
        <v>1475000</v>
      </c>
      <c r="D8" s="82">
        <f t="shared" ref="D8:V8" si="2">$B$8</f>
        <v>1475000</v>
      </c>
      <c r="E8" s="82">
        <f t="shared" si="2"/>
        <v>1475000</v>
      </c>
      <c r="F8" s="82">
        <f t="shared" si="2"/>
        <v>1475000</v>
      </c>
      <c r="G8" s="82">
        <f t="shared" si="2"/>
        <v>1475000</v>
      </c>
      <c r="H8" s="82">
        <f t="shared" si="2"/>
        <v>1475000</v>
      </c>
      <c r="I8" s="82">
        <f t="shared" si="2"/>
        <v>1475000</v>
      </c>
      <c r="J8" s="82">
        <f t="shared" si="2"/>
        <v>1475000</v>
      </c>
      <c r="K8" s="82">
        <f t="shared" si="2"/>
        <v>1475000</v>
      </c>
      <c r="L8" s="82">
        <f t="shared" si="2"/>
        <v>1475000</v>
      </c>
      <c r="M8" s="82">
        <f t="shared" si="2"/>
        <v>1475000</v>
      </c>
      <c r="N8" s="82">
        <f t="shared" si="2"/>
        <v>1475000</v>
      </c>
      <c r="O8" s="82">
        <f t="shared" si="2"/>
        <v>1475000</v>
      </c>
      <c r="P8" s="82">
        <f t="shared" si="2"/>
        <v>1475000</v>
      </c>
      <c r="Q8" s="82">
        <f t="shared" si="2"/>
        <v>1475000</v>
      </c>
      <c r="R8" s="82">
        <f t="shared" si="2"/>
        <v>1475000</v>
      </c>
      <c r="S8" s="82">
        <f t="shared" si="2"/>
        <v>1475000</v>
      </c>
      <c r="T8" s="82">
        <f t="shared" si="2"/>
        <v>1475000</v>
      </c>
      <c r="U8" s="82">
        <f t="shared" si="2"/>
        <v>1475000</v>
      </c>
      <c r="V8" s="82">
        <f t="shared" si="2"/>
        <v>1475000</v>
      </c>
    </row>
    <row r="9" spans="1:22" s="83" customFormat="1" ht="11.25" hidden="1" outlineLevel="1" x14ac:dyDescent="0.25">
      <c r="A9" s="81" t="s">
        <v>54</v>
      </c>
      <c r="B9" s="82">
        <f>5000*12</f>
        <v>60000</v>
      </c>
      <c r="C9" s="82">
        <f t="shared" ref="C9:C13" si="3">B9</f>
        <v>60000</v>
      </c>
      <c r="D9" s="82">
        <f t="shared" ref="D9:V9" si="4">C9</f>
        <v>60000</v>
      </c>
      <c r="E9" s="82">
        <f t="shared" si="4"/>
        <v>60000</v>
      </c>
      <c r="F9" s="82">
        <f t="shared" si="4"/>
        <v>60000</v>
      </c>
      <c r="G9" s="82">
        <f t="shared" si="4"/>
        <v>60000</v>
      </c>
      <c r="H9" s="82">
        <f t="shared" si="4"/>
        <v>60000</v>
      </c>
      <c r="I9" s="82">
        <f t="shared" si="4"/>
        <v>60000</v>
      </c>
      <c r="J9" s="82">
        <f t="shared" si="4"/>
        <v>60000</v>
      </c>
      <c r="K9" s="82">
        <f t="shared" si="4"/>
        <v>60000</v>
      </c>
      <c r="L9" s="82">
        <f t="shared" si="4"/>
        <v>60000</v>
      </c>
      <c r="M9" s="82">
        <f t="shared" si="4"/>
        <v>60000</v>
      </c>
      <c r="N9" s="82">
        <f t="shared" si="4"/>
        <v>60000</v>
      </c>
      <c r="O9" s="82">
        <f t="shared" si="4"/>
        <v>60000</v>
      </c>
      <c r="P9" s="82">
        <f t="shared" si="4"/>
        <v>60000</v>
      </c>
      <c r="Q9" s="82">
        <f t="shared" si="4"/>
        <v>60000</v>
      </c>
      <c r="R9" s="82">
        <f t="shared" si="4"/>
        <v>60000</v>
      </c>
      <c r="S9" s="82">
        <f t="shared" si="4"/>
        <v>60000</v>
      </c>
      <c r="T9" s="82">
        <f t="shared" si="4"/>
        <v>60000</v>
      </c>
      <c r="U9" s="82">
        <f t="shared" si="4"/>
        <v>60000</v>
      </c>
      <c r="V9" s="82">
        <f t="shared" si="4"/>
        <v>60000</v>
      </c>
    </row>
    <row r="10" spans="1:22" s="83" customFormat="1" ht="11.25" hidden="1" outlineLevel="1" x14ac:dyDescent="0.25">
      <c r="A10" s="81" t="s">
        <v>55</v>
      </c>
      <c r="B10" s="82">
        <f>10000*12</f>
        <v>120000</v>
      </c>
      <c r="C10" s="82">
        <f>$B$10</f>
        <v>120000</v>
      </c>
      <c r="D10" s="82">
        <f t="shared" ref="D10:V10" si="5">$B$10</f>
        <v>120000</v>
      </c>
      <c r="E10" s="82">
        <f t="shared" si="5"/>
        <v>120000</v>
      </c>
      <c r="F10" s="82">
        <f t="shared" si="5"/>
        <v>120000</v>
      </c>
      <c r="G10" s="82">
        <f t="shared" si="5"/>
        <v>120000</v>
      </c>
      <c r="H10" s="82">
        <f t="shared" si="5"/>
        <v>120000</v>
      </c>
      <c r="I10" s="82">
        <f t="shared" si="5"/>
        <v>120000</v>
      </c>
      <c r="J10" s="82">
        <f t="shared" si="5"/>
        <v>120000</v>
      </c>
      <c r="K10" s="82">
        <f t="shared" si="5"/>
        <v>120000</v>
      </c>
      <c r="L10" s="82">
        <f t="shared" si="5"/>
        <v>120000</v>
      </c>
      <c r="M10" s="82">
        <f t="shared" si="5"/>
        <v>120000</v>
      </c>
      <c r="N10" s="82">
        <f t="shared" si="5"/>
        <v>120000</v>
      </c>
      <c r="O10" s="82">
        <f t="shared" si="5"/>
        <v>120000</v>
      </c>
      <c r="P10" s="82">
        <f t="shared" si="5"/>
        <v>120000</v>
      </c>
      <c r="Q10" s="82">
        <f t="shared" si="5"/>
        <v>120000</v>
      </c>
      <c r="R10" s="82">
        <f t="shared" si="5"/>
        <v>120000</v>
      </c>
      <c r="S10" s="82">
        <f t="shared" si="5"/>
        <v>120000</v>
      </c>
      <c r="T10" s="82">
        <f t="shared" si="5"/>
        <v>120000</v>
      </c>
      <c r="U10" s="82">
        <f t="shared" si="5"/>
        <v>120000</v>
      </c>
      <c r="V10" s="82">
        <f t="shared" si="5"/>
        <v>120000</v>
      </c>
    </row>
    <row r="11" spans="1:22" s="83" customFormat="1" ht="11.25" hidden="1" outlineLevel="1" x14ac:dyDescent="0.25">
      <c r="A11" s="81" t="s">
        <v>56</v>
      </c>
      <c r="B11" s="82">
        <f>2000*12</f>
        <v>24000</v>
      </c>
      <c r="C11" s="82">
        <f>$B$11</f>
        <v>24000</v>
      </c>
      <c r="D11" s="82">
        <f t="shared" ref="D11:V11" si="6">C11</f>
        <v>24000</v>
      </c>
      <c r="E11" s="82">
        <f t="shared" si="6"/>
        <v>24000</v>
      </c>
      <c r="F11" s="82">
        <f t="shared" si="6"/>
        <v>24000</v>
      </c>
      <c r="G11" s="82">
        <f t="shared" si="6"/>
        <v>24000</v>
      </c>
      <c r="H11" s="82">
        <f t="shared" si="6"/>
        <v>24000</v>
      </c>
      <c r="I11" s="82">
        <f t="shared" si="6"/>
        <v>24000</v>
      </c>
      <c r="J11" s="82">
        <f t="shared" si="6"/>
        <v>24000</v>
      </c>
      <c r="K11" s="82">
        <f t="shared" si="6"/>
        <v>24000</v>
      </c>
      <c r="L11" s="82">
        <f t="shared" si="6"/>
        <v>24000</v>
      </c>
      <c r="M11" s="82">
        <f t="shared" si="6"/>
        <v>24000</v>
      </c>
      <c r="N11" s="82">
        <f t="shared" si="6"/>
        <v>24000</v>
      </c>
      <c r="O11" s="82">
        <f t="shared" si="6"/>
        <v>24000</v>
      </c>
      <c r="P11" s="82">
        <f t="shared" si="6"/>
        <v>24000</v>
      </c>
      <c r="Q11" s="82">
        <f t="shared" si="6"/>
        <v>24000</v>
      </c>
      <c r="R11" s="82">
        <f t="shared" si="6"/>
        <v>24000</v>
      </c>
      <c r="S11" s="82">
        <f t="shared" si="6"/>
        <v>24000</v>
      </c>
      <c r="T11" s="82">
        <f t="shared" si="6"/>
        <v>24000</v>
      </c>
      <c r="U11" s="82">
        <f t="shared" si="6"/>
        <v>24000</v>
      </c>
      <c r="V11" s="82">
        <f t="shared" si="6"/>
        <v>24000</v>
      </c>
    </row>
    <row r="12" spans="1:22" s="83" customFormat="1" ht="11.25" hidden="1" outlineLevel="1" x14ac:dyDescent="0.25">
      <c r="A12" s="81" t="s">
        <v>57</v>
      </c>
      <c r="B12" s="82">
        <f>2400*12</f>
        <v>28800</v>
      </c>
      <c r="C12" s="82">
        <f t="shared" si="3"/>
        <v>28800</v>
      </c>
      <c r="D12" s="82">
        <f t="shared" ref="D12:V12" si="7">C12</f>
        <v>28800</v>
      </c>
      <c r="E12" s="82">
        <f t="shared" si="7"/>
        <v>28800</v>
      </c>
      <c r="F12" s="82">
        <f t="shared" si="7"/>
        <v>28800</v>
      </c>
      <c r="G12" s="82">
        <f t="shared" si="7"/>
        <v>28800</v>
      </c>
      <c r="H12" s="82">
        <f t="shared" si="7"/>
        <v>28800</v>
      </c>
      <c r="I12" s="82">
        <f t="shared" si="7"/>
        <v>28800</v>
      </c>
      <c r="J12" s="82">
        <f t="shared" si="7"/>
        <v>28800</v>
      </c>
      <c r="K12" s="82">
        <f t="shared" si="7"/>
        <v>28800</v>
      </c>
      <c r="L12" s="82">
        <f t="shared" si="7"/>
        <v>28800</v>
      </c>
      <c r="M12" s="82">
        <f t="shared" si="7"/>
        <v>28800</v>
      </c>
      <c r="N12" s="82">
        <f t="shared" si="7"/>
        <v>28800</v>
      </c>
      <c r="O12" s="82">
        <f t="shared" si="7"/>
        <v>28800</v>
      </c>
      <c r="P12" s="82">
        <f t="shared" si="7"/>
        <v>28800</v>
      </c>
      <c r="Q12" s="82">
        <f t="shared" si="7"/>
        <v>28800</v>
      </c>
      <c r="R12" s="82">
        <f t="shared" si="7"/>
        <v>28800</v>
      </c>
      <c r="S12" s="82">
        <f t="shared" si="7"/>
        <v>28800</v>
      </c>
      <c r="T12" s="82">
        <f t="shared" si="7"/>
        <v>28800</v>
      </c>
      <c r="U12" s="82">
        <f t="shared" si="7"/>
        <v>28800</v>
      </c>
      <c r="V12" s="82">
        <f t="shared" si="7"/>
        <v>28800</v>
      </c>
    </row>
    <row r="13" spans="1:22" s="83" customFormat="1" ht="11.25" hidden="1" outlineLevel="1" x14ac:dyDescent="0.25">
      <c r="A13" s="81" t="s">
        <v>58</v>
      </c>
      <c r="B13" s="82">
        <f>0.1*7000*30*12</f>
        <v>252000</v>
      </c>
      <c r="C13" s="82">
        <f t="shared" si="3"/>
        <v>252000</v>
      </c>
      <c r="D13" s="82">
        <f t="shared" ref="D13:V14" si="8">C13</f>
        <v>252000</v>
      </c>
      <c r="E13" s="82">
        <f t="shared" si="8"/>
        <v>252000</v>
      </c>
      <c r="F13" s="82">
        <f t="shared" si="8"/>
        <v>252000</v>
      </c>
      <c r="G13" s="82">
        <f t="shared" si="8"/>
        <v>252000</v>
      </c>
      <c r="H13" s="82">
        <f t="shared" si="8"/>
        <v>252000</v>
      </c>
      <c r="I13" s="82">
        <f t="shared" si="8"/>
        <v>252000</v>
      </c>
      <c r="J13" s="82">
        <f t="shared" si="8"/>
        <v>252000</v>
      </c>
      <c r="K13" s="82">
        <f t="shared" si="8"/>
        <v>252000</v>
      </c>
      <c r="L13" s="82">
        <f t="shared" si="8"/>
        <v>252000</v>
      </c>
      <c r="M13" s="82">
        <f t="shared" si="8"/>
        <v>252000</v>
      </c>
      <c r="N13" s="82">
        <f t="shared" si="8"/>
        <v>252000</v>
      </c>
      <c r="O13" s="82">
        <f t="shared" si="8"/>
        <v>252000</v>
      </c>
      <c r="P13" s="82">
        <f t="shared" si="8"/>
        <v>252000</v>
      </c>
      <c r="Q13" s="82">
        <f t="shared" si="8"/>
        <v>252000</v>
      </c>
      <c r="R13" s="82">
        <f t="shared" si="8"/>
        <v>252000</v>
      </c>
      <c r="S13" s="82">
        <f t="shared" si="8"/>
        <v>252000</v>
      </c>
      <c r="T13" s="82">
        <f t="shared" si="8"/>
        <v>252000</v>
      </c>
      <c r="U13" s="82">
        <f t="shared" si="8"/>
        <v>252000</v>
      </c>
      <c r="V13" s="82">
        <f t="shared" si="8"/>
        <v>252000</v>
      </c>
    </row>
    <row r="14" spans="1:22" s="83" customFormat="1" ht="11.25" hidden="1" outlineLevel="1" x14ac:dyDescent="0.25">
      <c r="A14" s="81" t="s">
        <v>59</v>
      </c>
      <c r="B14" s="82">
        <f>700000*0.0015*30*12</f>
        <v>378000</v>
      </c>
      <c r="C14" s="82">
        <f>B14</f>
        <v>378000</v>
      </c>
      <c r="D14" s="82">
        <f t="shared" si="8"/>
        <v>378000</v>
      </c>
      <c r="E14" s="82">
        <f t="shared" si="8"/>
        <v>378000</v>
      </c>
      <c r="F14" s="82">
        <f t="shared" si="8"/>
        <v>378000</v>
      </c>
      <c r="G14" s="82">
        <f t="shared" si="8"/>
        <v>378000</v>
      </c>
      <c r="H14" s="82">
        <f t="shared" si="8"/>
        <v>378000</v>
      </c>
      <c r="I14" s="82">
        <f t="shared" si="8"/>
        <v>378000</v>
      </c>
      <c r="J14" s="82">
        <f t="shared" si="8"/>
        <v>378000</v>
      </c>
      <c r="K14" s="82">
        <f t="shared" si="8"/>
        <v>378000</v>
      </c>
      <c r="L14" s="82">
        <f t="shared" si="8"/>
        <v>378000</v>
      </c>
      <c r="M14" s="82">
        <f t="shared" si="8"/>
        <v>378000</v>
      </c>
      <c r="N14" s="82">
        <f t="shared" si="8"/>
        <v>378000</v>
      </c>
      <c r="O14" s="82">
        <f t="shared" si="8"/>
        <v>378000</v>
      </c>
      <c r="P14" s="82">
        <f t="shared" si="8"/>
        <v>378000</v>
      </c>
      <c r="Q14" s="82">
        <f t="shared" si="8"/>
        <v>378000</v>
      </c>
      <c r="R14" s="82">
        <f t="shared" si="8"/>
        <v>378000</v>
      </c>
      <c r="S14" s="82">
        <f t="shared" si="8"/>
        <v>378000</v>
      </c>
      <c r="T14" s="82">
        <f t="shared" si="8"/>
        <v>378000</v>
      </c>
      <c r="U14" s="82">
        <f t="shared" si="8"/>
        <v>378000</v>
      </c>
      <c r="V14" s="82">
        <f t="shared" si="8"/>
        <v>378000</v>
      </c>
    </row>
    <row r="15" spans="1:22" s="83" customFormat="1" ht="11.25" hidden="1" outlineLevel="1" x14ac:dyDescent="0.25">
      <c r="A15" s="81" t="s">
        <v>60</v>
      </c>
      <c r="B15" s="82">
        <f>15000*12</f>
        <v>180000</v>
      </c>
      <c r="C15" s="82">
        <f>B15</f>
        <v>180000</v>
      </c>
      <c r="D15" s="82">
        <f t="shared" ref="D15:V15" si="9">C15</f>
        <v>180000</v>
      </c>
      <c r="E15" s="82">
        <f t="shared" si="9"/>
        <v>180000</v>
      </c>
      <c r="F15" s="82">
        <f t="shared" si="9"/>
        <v>180000</v>
      </c>
      <c r="G15" s="82">
        <f t="shared" si="9"/>
        <v>180000</v>
      </c>
      <c r="H15" s="82">
        <f t="shared" si="9"/>
        <v>180000</v>
      </c>
      <c r="I15" s="82">
        <f t="shared" si="9"/>
        <v>180000</v>
      </c>
      <c r="J15" s="82">
        <f t="shared" si="9"/>
        <v>180000</v>
      </c>
      <c r="K15" s="82">
        <f t="shared" si="9"/>
        <v>180000</v>
      </c>
      <c r="L15" s="82">
        <f t="shared" si="9"/>
        <v>180000</v>
      </c>
      <c r="M15" s="82">
        <f t="shared" si="9"/>
        <v>180000</v>
      </c>
      <c r="N15" s="82">
        <f t="shared" si="9"/>
        <v>180000</v>
      </c>
      <c r="O15" s="82">
        <f t="shared" si="9"/>
        <v>180000</v>
      </c>
      <c r="P15" s="82">
        <f t="shared" si="9"/>
        <v>180000</v>
      </c>
      <c r="Q15" s="82">
        <f t="shared" si="9"/>
        <v>180000</v>
      </c>
      <c r="R15" s="82">
        <f t="shared" si="9"/>
        <v>180000</v>
      </c>
      <c r="S15" s="82">
        <f t="shared" si="9"/>
        <v>180000</v>
      </c>
      <c r="T15" s="82">
        <f t="shared" si="9"/>
        <v>180000</v>
      </c>
      <c r="U15" s="82">
        <f t="shared" si="9"/>
        <v>180000</v>
      </c>
      <c r="V15" s="82">
        <f t="shared" si="9"/>
        <v>180000</v>
      </c>
    </row>
    <row r="16" spans="1:22" s="83" customFormat="1" ht="11.25" hidden="1" outlineLevel="1" x14ac:dyDescent="0.25">
      <c r="A16" s="81" t="s">
        <v>360</v>
      </c>
      <c r="B16" s="82">
        <f>1000*2*12</f>
        <v>24000</v>
      </c>
      <c r="C16" s="82">
        <f>B16</f>
        <v>24000</v>
      </c>
      <c r="D16" s="82">
        <f t="shared" ref="D16" si="10">C16</f>
        <v>24000</v>
      </c>
      <c r="E16" s="82">
        <f t="shared" ref="E16" si="11">D16</f>
        <v>24000</v>
      </c>
      <c r="F16" s="82">
        <f t="shared" ref="F16" si="12">E16</f>
        <v>24000</v>
      </c>
      <c r="G16" s="82">
        <f t="shared" ref="G16" si="13">F16</f>
        <v>24000</v>
      </c>
      <c r="H16" s="82">
        <f t="shared" ref="H16" si="14">G16</f>
        <v>24000</v>
      </c>
      <c r="I16" s="82">
        <f t="shared" ref="I16" si="15">H16</f>
        <v>24000</v>
      </c>
      <c r="J16" s="82">
        <f t="shared" ref="J16" si="16">I16</f>
        <v>24000</v>
      </c>
      <c r="K16" s="82">
        <f t="shared" ref="K16" si="17">J16</f>
        <v>24000</v>
      </c>
      <c r="L16" s="82">
        <f t="shared" ref="L16" si="18">K16</f>
        <v>24000</v>
      </c>
      <c r="M16" s="82">
        <f t="shared" ref="M16" si="19">L16</f>
        <v>24000</v>
      </c>
      <c r="N16" s="82">
        <f t="shared" ref="N16" si="20">M16</f>
        <v>24000</v>
      </c>
      <c r="O16" s="82">
        <f t="shared" ref="O16" si="21">N16</f>
        <v>24000</v>
      </c>
      <c r="P16" s="82">
        <f t="shared" ref="P16" si="22">O16</f>
        <v>24000</v>
      </c>
      <c r="Q16" s="82">
        <f t="shared" ref="Q16" si="23">P16</f>
        <v>24000</v>
      </c>
      <c r="R16" s="82">
        <f t="shared" ref="R16" si="24">Q16</f>
        <v>24000</v>
      </c>
      <c r="S16" s="82">
        <f t="shared" ref="S16" si="25">R16</f>
        <v>24000</v>
      </c>
      <c r="T16" s="82">
        <f t="shared" ref="T16" si="26">S16</f>
        <v>24000</v>
      </c>
      <c r="U16" s="82">
        <f t="shared" ref="U16" si="27">T16</f>
        <v>24000</v>
      </c>
      <c r="V16" s="82">
        <f t="shared" ref="V16" si="28">U16</f>
        <v>24000</v>
      </c>
    </row>
    <row r="17" spans="1:22" s="80" customFormat="1" ht="11.25" collapsed="1" x14ac:dyDescent="0.25">
      <c r="A17" s="78" t="s">
        <v>433</v>
      </c>
      <c r="B17" s="79">
        <f>SUM(B18:B20)</f>
        <v>4500</v>
      </c>
      <c r="C17" s="79">
        <f>SUM(C18:C20)</f>
        <v>4500</v>
      </c>
      <c r="D17" s="79">
        <f t="shared" ref="D17:V17" si="29">SUM(D18:D20)</f>
        <v>4500</v>
      </c>
      <c r="E17" s="79">
        <f t="shared" si="29"/>
        <v>4500</v>
      </c>
      <c r="F17" s="79">
        <f t="shared" si="29"/>
        <v>4500</v>
      </c>
      <c r="G17" s="79">
        <f t="shared" si="29"/>
        <v>4500</v>
      </c>
      <c r="H17" s="79">
        <f t="shared" si="29"/>
        <v>4500</v>
      </c>
      <c r="I17" s="79">
        <f t="shared" si="29"/>
        <v>4500</v>
      </c>
      <c r="J17" s="79">
        <f t="shared" si="29"/>
        <v>4500</v>
      </c>
      <c r="K17" s="79">
        <f t="shared" si="29"/>
        <v>4500</v>
      </c>
      <c r="L17" s="79">
        <f t="shared" si="29"/>
        <v>4500</v>
      </c>
      <c r="M17" s="79">
        <f t="shared" si="29"/>
        <v>4500</v>
      </c>
      <c r="N17" s="79">
        <f t="shared" si="29"/>
        <v>4500</v>
      </c>
      <c r="O17" s="79">
        <f t="shared" si="29"/>
        <v>4500</v>
      </c>
      <c r="P17" s="79">
        <f t="shared" si="29"/>
        <v>4500</v>
      </c>
      <c r="Q17" s="79">
        <f t="shared" si="29"/>
        <v>4500</v>
      </c>
      <c r="R17" s="79">
        <f t="shared" si="29"/>
        <v>4500</v>
      </c>
      <c r="S17" s="79">
        <f t="shared" si="29"/>
        <v>4500</v>
      </c>
      <c r="T17" s="79">
        <f t="shared" si="29"/>
        <v>4500</v>
      </c>
      <c r="U17" s="79">
        <f t="shared" si="29"/>
        <v>4500</v>
      </c>
      <c r="V17" s="79">
        <f t="shared" si="29"/>
        <v>4500</v>
      </c>
    </row>
    <row r="18" spans="1:22" s="83" customFormat="1" ht="11.25" hidden="1" outlineLevel="1" x14ac:dyDescent="0.25">
      <c r="A18" s="81" t="s">
        <v>439</v>
      </c>
      <c r="B18" s="82">
        <v>1500</v>
      </c>
      <c r="C18" s="82">
        <f t="shared" ref="C18:C20" si="30">B18</f>
        <v>1500</v>
      </c>
      <c r="D18" s="82">
        <f t="shared" ref="D18:D20" si="31">C18</f>
        <v>1500</v>
      </c>
      <c r="E18" s="82">
        <f t="shared" ref="E18:E20" si="32">D18</f>
        <v>1500</v>
      </c>
      <c r="F18" s="82">
        <f t="shared" ref="F18:F20" si="33">E18</f>
        <v>1500</v>
      </c>
      <c r="G18" s="82">
        <f t="shared" ref="G18:G20" si="34">F18</f>
        <v>1500</v>
      </c>
      <c r="H18" s="82">
        <f t="shared" ref="H18:H20" si="35">G18</f>
        <v>1500</v>
      </c>
      <c r="I18" s="82">
        <f t="shared" ref="I18:I20" si="36">H18</f>
        <v>1500</v>
      </c>
      <c r="J18" s="82">
        <f t="shared" ref="J18:J20" si="37">I18</f>
        <v>1500</v>
      </c>
      <c r="K18" s="82">
        <f t="shared" ref="K18:K20" si="38">J18</f>
        <v>1500</v>
      </c>
      <c r="L18" s="82">
        <f t="shared" ref="L18:L20" si="39">K18</f>
        <v>1500</v>
      </c>
      <c r="M18" s="82">
        <f t="shared" ref="M18:M20" si="40">L18</f>
        <v>1500</v>
      </c>
      <c r="N18" s="82">
        <f t="shared" ref="N18:N20" si="41">M18</f>
        <v>1500</v>
      </c>
      <c r="O18" s="82">
        <f t="shared" ref="O18:O20" si="42">N18</f>
        <v>1500</v>
      </c>
      <c r="P18" s="82">
        <f t="shared" ref="P18:P20" si="43">O18</f>
        <v>1500</v>
      </c>
      <c r="Q18" s="82">
        <f t="shared" ref="Q18:Q20" si="44">P18</f>
        <v>1500</v>
      </c>
      <c r="R18" s="82">
        <f t="shared" ref="R18:R20" si="45">Q18</f>
        <v>1500</v>
      </c>
      <c r="S18" s="82">
        <f t="shared" ref="S18:S20" si="46">R18</f>
        <v>1500</v>
      </c>
      <c r="T18" s="82">
        <f t="shared" ref="T18:T20" si="47">S18</f>
        <v>1500</v>
      </c>
      <c r="U18" s="82">
        <f t="shared" ref="U18:U20" si="48">T18</f>
        <v>1500</v>
      </c>
      <c r="V18" s="82">
        <f t="shared" ref="V18:V20" si="49">U18</f>
        <v>1500</v>
      </c>
    </row>
    <row r="19" spans="1:22" s="83" customFormat="1" ht="11.25" hidden="1" outlineLevel="1" x14ac:dyDescent="0.25">
      <c r="A19" s="83" t="s">
        <v>438</v>
      </c>
      <c r="B19" s="82">
        <v>1500</v>
      </c>
      <c r="C19" s="82">
        <f t="shared" si="30"/>
        <v>1500</v>
      </c>
      <c r="D19" s="82">
        <f t="shared" si="31"/>
        <v>1500</v>
      </c>
      <c r="E19" s="82">
        <f t="shared" si="32"/>
        <v>1500</v>
      </c>
      <c r="F19" s="82">
        <f t="shared" si="33"/>
        <v>1500</v>
      </c>
      <c r="G19" s="82">
        <f t="shared" si="34"/>
        <v>1500</v>
      </c>
      <c r="H19" s="82">
        <f t="shared" si="35"/>
        <v>1500</v>
      </c>
      <c r="I19" s="82">
        <f t="shared" si="36"/>
        <v>1500</v>
      </c>
      <c r="J19" s="82">
        <f t="shared" si="37"/>
        <v>1500</v>
      </c>
      <c r="K19" s="82">
        <f t="shared" si="38"/>
        <v>1500</v>
      </c>
      <c r="L19" s="82">
        <f t="shared" si="39"/>
        <v>1500</v>
      </c>
      <c r="M19" s="82">
        <f t="shared" si="40"/>
        <v>1500</v>
      </c>
      <c r="N19" s="82">
        <f t="shared" si="41"/>
        <v>1500</v>
      </c>
      <c r="O19" s="82">
        <f t="shared" si="42"/>
        <v>1500</v>
      </c>
      <c r="P19" s="82">
        <f t="shared" si="43"/>
        <v>1500</v>
      </c>
      <c r="Q19" s="82">
        <f t="shared" si="44"/>
        <v>1500</v>
      </c>
      <c r="R19" s="82">
        <f t="shared" si="45"/>
        <v>1500</v>
      </c>
      <c r="S19" s="82">
        <f t="shared" si="46"/>
        <v>1500</v>
      </c>
      <c r="T19" s="82">
        <f t="shared" si="47"/>
        <v>1500</v>
      </c>
      <c r="U19" s="82">
        <f t="shared" si="48"/>
        <v>1500</v>
      </c>
      <c r="V19" s="82">
        <f t="shared" si="49"/>
        <v>1500</v>
      </c>
    </row>
    <row r="20" spans="1:22" s="83" customFormat="1" ht="11.25" hidden="1" outlineLevel="1" x14ac:dyDescent="0.25">
      <c r="A20" s="81" t="s">
        <v>437</v>
      </c>
      <c r="B20" s="82">
        <v>1500</v>
      </c>
      <c r="C20" s="82">
        <f t="shared" si="30"/>
        <v>1500</v>
      </c>
      <c r="D20" s="82">
        <f t="shared" si="31"/>
        <v>1500</v>
      </c>
      <c r="E20" s="82">
        <f t="shared" si="32"/>
        <v>1500</v>
      </c>
      <c r="F20" s="82">
        <f t="shared" si="33"/>
        <v>1500</v>
      </c>
      <c r="G20" s="82">
        <f t="shared" si="34"/>
        <v>1500</v>
      </c>
      <c r="H20" s="82">
        <f t="shared" si="35"/>
        <v>1500</v>
      </c>
      <c r="I20" s="82">
        <f t="shared" si="36"/>
        <v>1500</v>
      </c>
      <c r="J20" s="82">
        <f t="shared" si="37"/>
        <v>1500</v>
      </c>
      <c r="K20" s="82">
        <f t="shared" si="38"/>
        <v>1500</v>
      </c>
      <c r="L20" s="82">
        <f t="shared" si="39"/>
        <v>1500</v>
      </c>
      <c r="M20" s="82">
        <f t="shared" si="40"/>
        <v>1500</v>
      </c>
      <c r="N20" s="82">
        <f t="shared" si="41"/>
        <v>1500</v>
      </c>
      <c r="O20" s="82">
        <f t="shared" si="42"/>
        <v>1500</v>
      </c>
      <c r="P20" s="82">
        <f t="shared" si="43"/>
        <v>1500</v>
      </c>
      <c r="Q20" s="82">
        <f t="shared" si="44"/>
        <v>1500</v>
      </c>
      <c r="R20" s="82">
        <f t="shared" si="45"/>
        <v>1500</v>
      </c>
      <c r="S20" s="82">
        <f t="shared" si="46"/>
        <v>1500</v>
      </c>
      <c r="T20" s="82">
        <f t="shared" si="47"/>
        <v>1500</v>
      </c>
      <c r="U20" s="82">
        <f t="shared" si="48"/>
        <v>1500</v>
      </c>
      <c r="V20" s="82">
        <f t="shared" si="49"/>
        <v>1500</v>
      </c>
    </row>
    <row r="21" spans="1:22" s="80" customFormat="1" ht="11.25" collapsed="1" x14ac:dyDescent="0.25">
      <c r="A21" s="78" t="s">
        <v>434</v>
      </c>
      <c r="B21" s="79">
        <f>SUM(B22:B25)</f>
        <v>95000</v>
      </c>
      <c r="C21" s="79">
        <f>SUM(C22:C25)</f>
        <v>50000</v>
      </c>
      <c r="D21" s="79">
        <f t="shared" ref="D21:V21" si="50">SUM(D22:D25)</f>
        <v>95000</v>
      </c>
      <c r="E21" s="79">
        <f t="shared" si="50"/>
        <v>70000</v>
      </c>
      <c r="F21" s="79">
        <f t="shared" si="50"/>
        <v>70000</v>
      </c>
      <c r="G21" s="79">
        <f t="shared" si="50"/>
        <v>95000</v>
      </c>
      <c r="H21" s="79">
        <f t="shared" si="50"/>
        <v>70000</v>
      </c>
      <c r="I21" s="79">
        <f t="shared" si="50"/>
        <v>70000</v>
      </c>
      <c r="J21" s="79">
        <f t="shared" si="50"/>
        <v>95000</v>
      </c>
      <c r="K21" s="79">
        <f t="shared" si="50"/>
        <v>70000</v>
      </c>
      <c r="L21" s="79">
        <f t="shared" si="50"/>
        <v>70000</v>
      </c>
      <c r="M21" s="79">
        <f t="shared" si="50"/>
        <v>95000</v>
      </c>
      <c r="N21" s="79">
        <f t="shared" si="50"/>
        <v>70000</v>
      </c>
      <c r="O21" s="79">
        <f t="shared" si="50"/>
        <v>70000</v>
      </c>
      <c r="P21" s="79">
        <f t="shared" si="50"/>
        <v>95000</v>
      </c>
      <c r="Q21" s="79">
        <f t="shared" si="50"/>
        <v>70000</v>
      </c>
      <c r="R21" s="79">
        <f t="shared" si="50"/>
        <v>70000</v>
      </c>
      <c r="S21" s="79">
        <f t="shared" si="50"/>
        <v>95000</v>
      </c>
      <c r="T21" s="79">
        <f t="shared" si="50"/>
        <v>70000</v>
      </c>
      <c r="U21" s="79">
        <f t="shared" si="50"/>
        <v>70000</v>
      </c>
      <c r="V21" s="79">
        <f t="shared" si="50"/>
        <v>95000</v>
      </c>
    </row>
    <row r="22" spans="1:22" s="83" customFormat="1" ht="11.25" hidden="1" outlineLevel="1" x14ac:dyDescent="0.25">
      <c r="A22" s="81" t="s">
        <v>440</v>
      </c>
      <c r="B22" s="82">
        <f>23000</f>
        <v>23000</v>
      </c>
      <c r="C22" s="82">
        <v>0</v>
      </c>
      <c r="D22" s="82">
        <f>B22</f>
        <v>23000</v>
      </c>
      <c r="E22" s="82">
        <v>10000</v>
      </c>
      <c r="F22" s="82">
        <f t="shared" ref="F22:F24" si="51">E22</f>
        <v>10000</v>
      </c>
      <c r="G22" s="82">
        <f t="shared" ref="G22:I23" si="52">D22</f>
        <v>23000</v>
      </c>
      <c r="H22" s="82">
        <f t="shared" si="52"/>
        <v>10000</v>
      </c>
      <c r="I22" s="82">
        <f t="shared" si="52"/>
        <v>10000</v>
      </c>
      <c r="J22" s="82">
        <f t="shared" ref="J22:V23" si="53">G22</f>
        <v>23000</v>
      </c>
      <c r="K22" s="82">
        <f t="shared" si="53"/>
        <v>10000</v>
      </c>
      <c r="L22" s="82">
        <f t="shared" si="53"/>
        <v>10000</v>
      </c>
      <c r="M22" s="82">
        <f t="shared" si="53"/>
        <v>23000</v>
      </c>
      <c r="N22" s="82">
        <f t="shared" si="53"/>
        <v>10000</v>
      </c>
      <c r="O22" s="82">
        <f t="shared" si="53"/>
        <v>10000</v>
      </c>
      <c r="P22" s="82">
        <f t="shared" si="53"/>
        <v>23000</v>
      </c>
      <c r="Q22" s="82">
        <f t="shared" si="53"/>
        <v>10000</v>
      </c>
      <c r="R22" s="82">
        <f t="shared" si="53"/>
        <v>10000</v>
      </c>
      <c r="S22" s="82">
        <f t="shared" si="53"/>
        <v>23000</v>
      </c>
      <c r="T22" s="82">
        <f t="shared" si="53"/>
        <v>10000</v>
      </c>
      <c r="U22" s="82">
        <f t="shared" si="53"/>
        <v>10000</v>
      </c>
      <c r="V22" s="82">
        <f t="shared" si="53"/>
        <v>23000</v>
      </c>
    </row>
    <row r="23" spans="1:22" s="83" customFormat="1" ht="11.25" hidden="1" outlineLevel="1" x14ac:dyDescent="0.25">
      <c r="A23" s="81" t="s">
        <v>441</v>
      </c>
      <c r="B23" s="82">
        <f>22000</f>
        <v>22000</v>
      </c>
      <c r="C23" s="82">
        <v>0</v>
      </c>
      <c r="D23" s="82">
        <f>B23</f>
        <v>22000</v>
      </c>
      <c r="E23" s="82">
        <v>10000</v>
      </c>
      <c r="F23" s="82">
        <f t="shared" si="51"/>
        <v>10000</v>
      </c>
      <c r="G23" s="82">
        <f t="shared" si="52"/>
        <v>22000</v>
      </c>
      <c r="H23" s="82">
        <f t="shared" si="52"/>
        <v>10000</v>
      </c>
      <c r="I23" s="82">
        <f t="shared" si="52"/>
        <v>10000</v>
      </c>
      <c r="J23" s="82">
        <f t="shared" si="53"/>
        <v>22000</v>
      </c>
      <c r="K23" s="82">
        <f t="shared" si="53"/>
        <v>10000</v>
      </c>
      <c r="L23" s="82">
        <f t="shared" si="53"/>
        <v>10000</v>
      </c>
      <c r="M23" s="82">
        <f t="shared" si="53"/>
        <v>22000</v>
      </c>
      <c r="N23" s="82">
        <f t="shared" si="53"/>
        <v>10000</v>
      </c>
      <c r="O23" s="82">
        <f t="shared" si="53"/>
        <v>10000</v>
      </c>
      <c r="P23" s="82">
        <f t="shared" si="53"/>
        <v>22000</v>
      </c>
      <c r="Q23" s="82">
        <f t="shared" si="53"/>
        <v>10000</v>
      </c>
      <c r="R23" s="82">
        <f t="shared" si="53"/>
        <v>10000</v>
      </c>
      <c r="S23" s="82">
        <f t="shared" si="53"/>
        <v>22000</v>
      </c>
      <c r="T23" s="82">
        <f t="shared" si="53"/>
        <v>10000</v>
      </c>
      <c r="U23" s="82">
        <f t="shared" si="53"/>
        <v>10000</v>
      </c>
      <c r="V23" s="82">
        <f t="shared" si="53"/>
        <v>22000</v>
      </c>
    </row>
    <row r="24" spans="1:22" s="83" customFormat="1" ht="11.25" hidden="1" outlineLevel="1" x14ac:dyDescent="0.25">
      <c r="A24" s="81" t="s">
        <v>435</v>
      </c>
      <c r="B24" s="82">
        <v>25000</v>
      </c>
      <c r="C24" s="82">
        <f t="shared" ref="C24" si="54">B24</f>
        <v>25000</v>
      </c>
      <c r="D24" s="82">
        <f t="shared" ref="D24" si="55">C24</f>
        <v>25000</v>
      </c>
      <c r="E24" s="82">
        <f t="shared" ref="E24" si="56">D24</f>
        <v>25000</v>
      </c>
      <c r="F24" s="82">
        <f t="shared" si="51"/>
        <v>25000</v>
      </c>
      <c r="G24" s="82">
        <f t="shared" ref="G24" si="57">F24</f>
        <v>25000</v>
      </c>
      <c r="H24" s="82">
        <f t="shared" ref="H24" si="58">G24</f>
        <v>25000</v>
      </c>
      <c r="I24" s="82">
        <f t="shared" ref="I24" si="59">H24</f>
        <v>25000</v>
      </c>
      <c r="J24" s="82">
        <f t="shared" ref="J24" si="60">I24</f>
        <v>25000</v>
      </c>
      <c r="K24" s="82">
        <f t="shared" ref="K24" si="61">J24</f>
        <v>25000</v>
      </c>
      <c r="L24" s="82">
        <f t="shared" ref="L24" si="62">K24</f>
        <v>25000</v>
      </c>
      <c r="M24" s="82">
        <f t="shared" ref="M24" si="63">L24</f>
        <v>25000</v>
      </c>
      <c r="N24" s="82">
        <f t="shared" ref="N24" si="64">M24</f>
        <v>25000</v>
      </c>
      <c r="O24" s="82">
        <f t="shared" ref="O24" si="65">N24</f>
        <v>25000</v>
      </c>
      <c r="P24" s="82">
        <f t="shared" ref="P24" si="66">O24</f>
        <v>25000</v>
      </c>
      <c r="Q24" s="82">
        <f t="shared" ref="Q24" si="67">P24</f>
        <v>25000</v>
      </c>
      <c r="R24" s="82">
        <f t="shared" ref="R24" si="68">Q24</f>
        <v>25000</v>
      </c>
      <c r="S24" s="82">
        <f t="shared" ref="S24" si="69">R24</f>
        <v>25000</v>
      </c>
      <c r="T24" s="82">
        <f t="shared" ref="T24" si="70">S24</f>
        <v>25000</v>
      </c>
      <c r="U24" s="82">
        <f t="shared" ref="U24" si="71">T24</f>
        <v>25000</v>
      </c>
      <c r="V24" s="82">
        <f t="shared" ref="V24" si="72">U24</f>
        <v>25000</v>
      </c>
    </row>
    <row r="25" spans="1:22" s="83" customFormat="1" ht="11.25" hidden="1" outlineLevel="1" x14ac:dyDescent="0.25">
      <c r="A25" s="81" t="s">
        <v>436</v>
      </c>
      <c r="B25" s="82">
        <v>25000</v>
      </c>
      <c r="C25" s="82">
        <f t="shared" ref="C25" si="73">B25</f>
        <v>25000</v>
      </c>
      <c r="D25" s="82">
        <f t="shared" ref="D25" si="74">C25</f>
        <v>25000</v>
      </c>
      <c r="E25" s="82">
        <f t="shared" ref="E25" si="75">D25</f>
        <v>25000</v>
      </c>
      <c r="F25" s="82">
        <f t="shared" ref="F25" si="76">E25</f>
        <v>25000</v>
      </c>
      <c r="G25" s="82">
        <f t="shared" ref="G25" si="77">F25</f>
        <v>25000</v>
      </c>
      <c r="H25" s="82">
        <f t="shared" ref="H25" si="78">G25</f>
        <v>25000</v>
      </c>
      <c r="I25" s="82">
        <f t="shared" ref="I25" si="79">H25</f>
        <v>25000</v>
      </c>
      <c r="J25" s="82">
        <f t="shared" ref="J25" si="80">I25</f>
        <v>25000</v>
      </c>
      <c r="K25" s="82">
        <f t="shared" ref="K25" si="81">J25</f>
        <v>25000</v>
      </c>
      <c r="L25" s="82">
        <f t="shared" ref="L25" si="82">K25</f>
        <v>25000</v>
      </c>
      <c r="M25" s="82">
        <f t="shared" ref="M25" si="83">L25</f>
        <v>25000</v>
      </c>
      <c r="N25" s="82">
        <f t="shared" ref="N25" si="84">M25</f>
        <v>25000</v>
      </c>
      <c r="O25" s="82">
        <f t="shared" ref="O25" si="85">N25</f>
        <v>25000</v>
      </c>
      <c r="P25" s="82">
        <f t="shared" ref="P25" si="86">O25</f>
        <v>25000</v>
      </c>
      <c r="Q25" s="82">
        <f t="shared" ref="Q25" si="87">P25</f>
        <v>25000</v>
      </c>
      <c r="R25" s="82">
        <f t="shared" ref="R25" si="88">Q25</f>
        <v>25000</v>
      </c>
      <c r="S25" s="82">
        <f t="shared" ref="S25" si="89">R25</f>
        <v>25000</v>
      </c>
      <c r="T25" s="82">
        <f t="shared" ref="T25" si="90">S25</f>
        <v>25000</v>
      </c>
      <c r="U25" s="82">
        <f t="shared" ref="U25" si="91">T25</f>
        <v>25000</v>
      </c>
      <c r="V25" s="82">
        <f t="shared" ref="V25" si="92">U25</f>
        <v>25000</v>
      </c>
    </row>
    <row r="26" spans="1:22" s="80" customFormat="1" ht="11.25" collapsed="1" x14ac:dyDescent="0.25">
      <c r="A26" s="78" t="s">
        <v>466</v>
      </c>
      <c r="B26" s="79">
        <f>SUM(B27:B30)</f>
        <v>202000</v>
      </c>
      <c r="C26" s="79">
        <f>SUM(C27:C30)</f>
        <v>202000</v>
      </c>
      <c r="D26" s="79">
        <f t="shared" ref="D26:V26" si="93">SUM(D27:D30)</f>
        <v>202000</v>
      </c>
      <c r="E26" s="79">
        <f t="shared" si="93"/>
        <v>202000</v>
      </c>
      <c r="F26" s="79">
        <f t="shared" si="93"/>
        <v>202000</v>
      </c>
      <c r="G26" s="79">
        <f t="shared" si="93"/>
        <v>202000</v>
      </c>
      <c r="H26" s="79">
        <f t="shared" si="93"/>
        <v>202000</v>
      </c>
      <c r="I26" s="79">
        <f t="shared" si="93"/>
        <v>202000</v>
      </c>
      <c r="J26" s="79">
        <f t="shared" si="93"/>
        <v>202000</v>
      </c>
      <c r="K26" s="79">
        <f t="shared" si="93"/>
        <v>202000</v>
      </c>
      <c r="L26" s="79">
        <f t="shared" si="93"/>
        <v>202000</v>
      </c>
      <c r="M26" s="79">
        <f t="shared" si="93"/>
        <v>202000</v>
      </c>
      <c r="N26" s="79">
        <f t="shared" si="93"/>
        <v>202000</v>
      </c>
      <c r="O26" s="79">
        <f t="shared" si="93"/>
        <v>202000</v>
      </c>
      <c r="P26" s="79">
        <f t="shared" si="93"/>
        <v>202000</v>
      </c>
      <c r="Q26" s="79">
        <f t="shared" si="93"/>
        <v>202000</v>
      </c>
      <c r="R26" s="79">
        <f t="shared" si="93"/>
        <v>202000</v>
      </c>
      <c r="S26" s="79">
        <f t="shared" si="93"/>
        <v>202000</v>
      </c>
      <c r="T26" s="79">
        <f t="shared" si="93"/>
        <v>202000</v>
      </c>
      <c r="U26" s="79">
        <f t="shared" si="93"/>
        <v>202000</v>
      </c>
      <c r="V26" s="79">
        <f t="shared" si="93"/>
        <v>202000</v>
      </c>
    </row>
    <row r="27" spans="1:22" s="83" customFormat="1" ht="11.25" hidden="1" outlineLevel="1" x14ac:dyDescent="0.25">
      <c r="A27" s="81" t="s">
        <v>467</v>
      </c>
      <c r="B27" s="82">
        <v>91000</v>
      </c>
      <c r="C27" s="82">
        <f t="shared" ref="C27:C30" si="94">B27</f>
        <v>91000</v>
      </c>
      <c r="D27" s="82">
        <f t="shared" ref="D27:D30" si="95">C27</f>
        <v>91000</v>
      </c>
      <c r="E27" s="82">
        <f t="shared" ref="E27:E30" si="96">D27</f>
        <v>91000</v>
      </c>
      <c r="F27" s="82">
        <f t="shared" ref="F27:F30" si="97">E27</f>
        <v>91000</v>
      </c>
      <c r="G27" s="82">
        <f t="shared" ref="G27:G30" si="98">F27</f>
        <v>91000</v>
      </c>
      <c r="H27" s="82">
        <f t="shared" ref="H27:H30" si="99">G27</f>
        <v>91000</v>
      </c>
      <c r="I27" s="82">
        <f t="shared" ref="I27:I30" si="100">H27</f>
        <v>91000</v>
      </c>
      <c r="J27" s="82">
        <f t="shared" ref="J27:J30" si="101">I27</f>
        <v>91000</v>
      </c>
      <c r="K27" s="82">
        <f t="shared" ref="K27:K30" si="102">J27</f>
        <v>91000</v>
      </c>
      <c r="L27" s="82">
        <f t="shared" ref="L27:L30" si="103">K27</f>
        <v>91000</v>
      </c>
      <c r="M27" s="82">
        <f t="shared" ref="M27:M30" si="104">L27</f>
        <v>91000</v>
      </c>
      <c r="N27" s="82">
        <f t="shared" ref="N27:N30" si="105">M27</f>
        <v>91000</v>
      </c>
      <c r="O27" s="82">
        <f t="shared" ref="O27:O30" si="106">N27</f>
        <v>91000</v>
      </c>
      <c r="P27" s="82">
        <f t="shared" ref="P27:P30" si="107">O27</f>
        <v>91000</v>
      </c>
      <c r="Q27" s="82">
        <f t="shared" ref="Q27:Q30" si="108">P27</f>
        <v>91000</v>
      </c>
      <c r="R27" s="82">
        <f t="shared" ref="R27:R30" si="109">Q27</f>
        <v>91000</v>
      </c>
      <c r="S27" s="82">
        <f t="shared" ref="S27:S30" si="110">R27</f>
        <v>91000</v>
      </c>
      <c r="T27" s="82">
        <f t="shared" ref="T27:T30" si="111">S27</f>
        <v>91000</v>
      </c>
      <c r="U27" s="82">
        <f t="shared" ref="U27:U30" si="112">T27</f>
        <v>91000</v>
      </c>
      <c r="V27" s="82">
        <f t="shared" ref="V27:V30" si="113">U27</f>
        <v>91000</v>
      </c>
    </row>
    <row r="28" spans="1:22" s="83" customFormat="1" ht="11.25" hidden="1" outlineLevel="1" x14ac:dyDescent="0.25">
      <c r="A28" s="84" t="s">
        <v>468</v>
      </c>
      <c r="B28" s="82">
        <v>70000</v>
      </c>
      <c r="C28" s="82">
        <f t="shared" si="94"/>
        <v>70000</v>
      </c>
      <c r="D28" s="82">
        <f t="shared" si="95"/>
        <v>70000</v>
      </c>
      <c r="E28" s="82">
        <f t="shared" si="96"/>
        <v>70000</v>
      </c>
      <c r="F28" s="82">
        <f t="shared" si="97"/>
        <v>70000</v>
      </c>
      <c r="G28" s="82">
        <f t="shared" si="98"/>
        <v>70000</v>
      </c>
      <c r="H28" s="82">
        <f t="shared" si="99"/>
        <v>70000</v>
      </c>
      <c r="I28" s="82">
        <f t="shared" si="100"/>
        <v>70000</v>
      </c>
      <c r="J28" s="82">
        <f t="shared" si="101"/>
        <v>70000</v>
      </c>
      <c r="K28" s="82">
        <f t="shared" si="102"/>
        <v>70000</v>
      </c>
      <c r="L28" s="82">
        <f t="shared" si="103"/>
        <v>70000</v>
      </c>
      <c r="M28" s="82">
        <f t="shared" si="104"/>
        <v>70000</v>
      </c>
      <c r="N28" s="82">
        <f t="shared" si="105"/>
        <v>70000</v>
      </c>
      <c r="O28" s="82">
        <f t="shared" si="106"/>
        <v>70000</v>
      </c>
      <c r="P28" s="82">
        <f t="shared" si="107"/>
        <v>70000</v>
      </c>
      <c r="Q28" s="82">
        <f t="shared" si="108"/>
        <v>70000</v>
      </c>
      <c r="R28" s="82">
        <f t="shared" si="109"/>
        <v>70000</v>
      </c>
      <c r="S28" s="82">
        <f t="shared" si="110"/>
        <v>70000</v>
      </c>
      <c r="T28" s="82">
        <f t="shared" si="111"/>
        <v>70000</v>
      </c>
      <c r="U28" s="82">
        <f t="shared" si="112"/>
        <v>70000</v>
      </c>
      <c r="V28" s="82">
        <f t="shared" si="113"/>
        <v>70000</v>
      </c>
    </row>
    <row r="29" spans="1:22" s="83" customFormat="1" ht="11.25" hidden="1" outlineLevel="1" x14ac:dyDescent="0.25">
      <c r="A29" s="84" t="s">
        <v>471</v>
      </c>
      <c r="B29" s="82">
        <f>3000*12</f>
        <v>36000</v>
      </c>
      <c r="C29" s="82">
        <f t="shared" ref="C29" si="114">B29</f>
        <v>36000</v>
      </c>
      <c r="D29" s="82">
        <f t="shared" ref="D29" si="115">C29</f>
        <v>36000</v>
      </c>
      <c r="E29" s="82">
        <f t="shared" ref="E29" si="116">D29</f>
        <v>36000</v>
      </c>
      <c r="F29" s="82">
        <f t="shared" ref="F29" si="117">E29</f>
        <v>36000</v>
      </c>
      <c r="G29" s="82">
        <f t="shared" ref="G29" si="118">F29</f>
        <v>36000</v>
      </c>
      <c r="H29" s="82">
        <f t="shared" ref="H29" si="119">G29</f>
        <v>36000</v>
      </c>
      <c r="I29" s="82">
        <f t="shared" ref="I29" si="120">H29</f>
        <v>36000</v>
      </c>
      <c r="J29" s="82">
        <f t="shared" ref="J29" si="121">I29</f>
        <v>36000</v>
      </c>
      <c r="K29" s="82">
        <f t="shared" ref="K29" si="122">J29</f>
        <v>36000</v>
      </c>
      <c r="L29" s="82">
        <f t="shared" ref="L29" si="123">K29</f>
        <v>36000</v>
      </c>
      <c r="M29" s="82">
        <f t="shared" ref="M29" si="124">L29</f>
        <v>36000</v>
      </c>
      <c r="N29" s="82">
        <f t="shared" ref="N29" si="125">M29</f>
        <v>36000</v>
      </c>
      <c r="O29" s="82">
        <f t="shared" ref="O29" si="126">N29</f>
        <v>36000</v>
      </c>
      <c r="P29" s="82">
        <f t="shared" ref="P29" si="127">O29</f>
        <v>36000</v>
      </c>
      <c r="Q29" s="82">
        <f t="shared" ref="Q29" si="128">P29</f>
        <v>36000</v>
      </c>
      <c r="R29" s="82">
        <f t="shared" ref="R29" si="129">Q29</f>
        <v>36000</v>
      </c>
      <c r="S29" s="82">
        <f t="shared" ref="S29" si="130">R29</f>
        <v>36000</v>
      </c>
      <c r="T29" s="82">
        <f t="shared" ref="T29" si="131">S29</f>
        <v>36000</v>
      </c>
      <c r="U29" s="82">
        <f t="shared" ref="U29" si="132">T29</f>
        <v>36000</v>
      </c>
      <c r="V29" s="82">
        <f t="shared" ref="V29" si="133">U29</f>
        <v>36000</v>
      </c>
    </row>
    <row r="30" spans="1:22" s="83" customFormat="1" ht="11.25" hidden="1" outlineLevel="1" x14ac:dyDescent="0.25">
      <c r="A30" s="84" t="s">
        <v>469</v>
      </c>
      <c r="B30" s="82">
        <v>5000</v>
      </c>
      <c r="C30" s="82">
        <f t="shared" si="94"/>
        <v>5000</v>
      </c>
      <c r="D30" s="82">
        <f t="shared" si="95"/>
        <v>5000</v>
      </c>
      <c r="E30" s="82">
        <f t="shared" si="96"/>
        <v>5000</v>
      </c>
      <c r="F30" s="82">
        <f t="shared" si="97"/>
        <v>5000</v>
      </c>
      <c r="G30" s="82">
        <f t="shared" si="98"/>
        <v>5000</v>
      </c>
      <c r="H30" s="82">
        <f t="shared" si="99"/>
        <v>5000</v>
      </c>
      <c r="I30" s="82">
        <f t="shared" si="100"/>
        <v>5000</v>
      </c>
      <c r="J30" s="82">
        <f t="shared" si="101"/>
        <v>5000</v>
      </c>
      <c r="K30" s="82">
        <f t="shared" si="102"/>
        <v>5000</v>
      </c>
      <c r="L30" s="82">
        <f t="shared" si="103"/>
        <v>5000</v>
      </c>
      <c r="M30" s="82">
        <f t="shared" si="104"/>
        <v>5000</v>
      </c>
      <c r="N30" s="82">
        <f t="shared" si="105"/>
        <v>5000</v>
      </c>
      <c r="O30" s="82">
        <f t="shared" si="106"/>
        <v>5000</v>
      </c>
      <c r="P30" s="82">
        <f t="shared" si="107"/>
        <v>5000</v>
      </c>
      <c r="Q30" s="82">
        <f t="shared" si="108"/>
        <v>5000</v>
      </c>
      <c r="R30" s="82">
        <f t="shared" si="109"/>
        <v>5000</v>
      </c>
      <c r="S30" s="82">
        <f t="shared" si="110"/>
        <v>5000</v>
      </c>
      <c r="T30" s="82">
        <f t="shared" si="111"/>
        <v>5000</v>
      </c>
      <c r="U30" s="82">
        <f t="shared" si="112"/>
        <v>5000</v>
      </c>
      <c r="V30" s="82">
        <f t="shared" si="113"/>
        <v>5000</v>
      </c>
    </row>
    <row r="31" spans="1:22" s="80" customFormat="1" ht="11.25" collapsed="1" x14ac:dyDescent="0.25">
      <c r="A31" s="78" t="s">
        <v>443</v>
      </c>
      <c r="B31" s="79">
        <f t="shared" ref="B31:V31" si="134">SUM(B32:B54)</f>
        <v>235771.89072</v>
      </c>
      <c r="C31" s="79">
        <f>SUM(C32:C54)</f>
        <v>222810.39072</v>
      </c>
      <c r="D31" s="79">
        <f t="shared" si="134"/>
        <v>222810.39072</v>
      </c>
      <c r="E31" s="79">
        <f t="shared" si="134"/>
        <v>222810.39072</v>
      </c>
      <c r="F31" s="79">
        <f t="shared" si="134"/>
        <v>222810.39072</v>
      </c>
      <c r="G31" s="79">
        <f>SUM(G32:G54)</f>
        <v>235771.89072</v>
      </c>
      <c r="H31" s="79">
        <f t="shared" si="134"/>
        <v>235771.89072</v>
      </c>
      <c r="I31" s="79">
        <f t="shared" si="134"/>
        <v>235771.89072</v>
      </c>
      <c r="J31" s="79">
        <f t="shared" si="134"/>
        <v>235771.89072</v>
      </c>
      <c r="K31" s="79">
        <f t="shared" si="134"/>
        <v>235771.89072</v>
      </c>
      <c r="L31" s="79">
        <f t="shared" si="134"/>
        <v>235771.89072</v>
      </c>
      <c r="M31" s="79">
        <f t="shared" si="134"/>
        <v>235771.89072</v>
      </c>
      <c r="N31" s="79">
        <f t="shared" si="134"/>
        <v>235771.89072</v>
      </c>
      <c r="O31" s="79">
        <f t="shared" si="134"/>
        <v>235771.89072</v>
      </c>
      <c r="P31" s="79">
        <f t="shared" si="134"/>
        <v>235771.89072</v>
      </c>
      <c r="Q31" s="79">
        <f t="shared" si="134"/>
        <v>235771.89072</v>
      </c>
      <c r="R31" s="79">
        <f t="shared" si="134"/>
        <v>235771.89072</v>
      </c>
      <c r="S31" s="79">
        <f t="shared" si="134"/>
        <v>235771.89072</v>
      </c>
      <c r="T31" s="79">
        <f t="shared" si="134"/>
        <v>235771.89072</v>
      </c>
      <c r="U31" s="79">
        <f t="shared" si="134"/>
        <v>235771.89072</v>
      </c>
      <c r="V31" s="79">
        <f t="shared" si="134"/>
        <v>235771.89072</v>
      </c>
    </row>
    <row r="32" spans="1:22" s="83" customFormat="1" ht="11.25" hidden="1" outlineLevel="1" x14ac:dyDescent="0.25">
      <c r="A32" s="81" t="s">
        <v>442</v>
      </c>
      <c r="B32" s="82">
        <f>32*54.29008*12</f>
        <v>20847.390720000003</v>
      </c>
      <c r="C32" s="82">
        <f t="shared" ref="C32:C35" si="135">B32</f>
        <v>20847.390720000003</v>
      </c>
      <c r="D32" s="82">
        <f t="shared" ref="D32:D35" si="136">C32</f>
        <v>20847.390720000003</v>
      </c>
      <c r="E32" s="82">
        <f t="shared" ref="E32:E35" si="137">D32</f>
        <v>20847.390720000003</v>
      </c>
      <c r="F32" s="82">
        <f t="shared" ref="F32:F35" si="138">E32</f>
        <v>20847.390720000003</v>
      </c>
      <c r="G32" s="82">
        <f t="shared" ref="G32:G35" si="139">F32</f>
        <v>20847.390720000003</v>
      </c>
      <c r="H32" s="82">
        <f t="shared" ref="H32:H35" si="140">G32</f>
        <v>20847.390720000003</v>
      </c>
      <c r="I32" s="82">
        <f t="shared" ref="I32:I35" si="141">H32</f>
        <v>20847.390720000003</v>
      </c>
      <c r="J32" s="82">
        <f t="shared" ref="J32:J35" si="142">I32</f>
        <v>20847.390720000003</v>
      </c>
      <c r="K32" s="82">
        <f t="shared" ref="K32:K35" si="143">J32</f>
        <v>20847.390720000003</v>
      </c>
      <c r="L32" s="82">
        <f t="shared" ref="L32:L35" si="144">K32</f>
        <v>20847.390720000003</v>
      </c>
      <c r="M32" s="82">
        <f t="shared" ref="M32:M35" si="145">L32</f>
        <v>20847.390720000003</v>
      </c>
      <c r="N32" s="82">
        <f t="shared" ref="N32:N35" si="146">M32</f>
        <v>20847.390720000003</v>
      </c>
      <c r="O32" s="82">
        <f t="shared" ref="O32:O35" si="147">N32</f>
        <v>20847.390720000003</v>
      </c>
      <c r="P32" s="82">
        <f t="shared" ref="P32:P35" si="148">O32</f>
        <v>20847.390720000003</v>
      </c>
      <c r="Q32" s="82">
        <f t="shared" ref="Q32:Q35" si="149">P32</f>
        <v>20847.390720000003</v>
      </c>
      <c r="R32" s="82">
        <f t="shared" ref="R32:R35" si="150">Q32</f>
        <v>20847.390720000003</v>
      </c>
      <c r="S32" s="82">
        <f t="shared" ref="S32:S35" si="151">R32</f>
        <v>20847.390720000003</v>
      </c>
      <c r="T32" s="82">
        <f t="shared" ref="T32:T35" si="152">S32</f>
        <v>20847.390720000003</v>
      </c>
      <c r="U32" s="82">
        <f t="shared" ref="U32:U35" si="153">T32</f>
        <v>20847.390720000003</v>
      </c>
      <c r="V32" s="82">
        <f t="shared" ref="V32:V35" si="154">U32</f>
        <v>20847.390720000003</v>
      </c>
    </row>
    <row r="33" spans="1:22" s="83" customFormat="1" ht="22.5" hidden="1" outlineLevel="1" x14ac:dyDescent="0.25">
      <c r="A33" s="84" t="s">
        <v>450</v>
      </c>
      <c r="B33" s="82">
        <v>8350</v>
      </c>
      <c r="C33" s="82">
        <f t="shared" si="135"/>
        <v>8350</v>
      </c>
      <c r="D33" s="82">
        <f t="shared" si="136"/>
        <v>8350</v>
      </c>
      <c r="E33" s="82">
        <f t="shared" si="137"/>
        <v>8350</v>
      </c>
      <c r="F33" s="82">
        <f t="shared" si="138"/>
        <v>8350</v>
      </c>
      <c r="G33" s="82">
        <f t="shared" si="139"/>
        <v>8350</v>
      </c>
      <c r="H33" s="82">
        <f t="shared" si="140"/>
        <v>8350</v>
      </c>
      <c r="I33" s="82">
        <f t="shared" si="141"/>
        <v>8350</v>
      </c>
      <c r="J33" s="82">
        <f t="shared" si="142"/>
        <v>8350</v>
      </c>
      <c r="K33" s="82">
        <f t="shared" si="143"/>
        <v>8350</v>
      </c>
      <c r="L33" s="82">
        <f t="shared" si="144"/>
        <v>8350</v>
      </c>
      <c r="M33" s="82">
        <f t="shared" si="145"/>
        <v>8350</v>
      </c>
      <c r="N33" s="82">
        <f t="shared" si="146"/>
        <v>8350</v>
      </c>
      <c r="O33" s="82">
        <f t="shared" si="147"/>
        <v>8350</v>
      </c>
      <c r="P33" s="82">
        <f t="shared" si="148"/>
        <v>8350</v>
      </c>
      <c r="Q33" s="82">
        <f t="shared" si="149"/>
        <v>8350</v>
      </c>
      <c r="R33" s="82">
        <f t="shared" si="150"/>
        <v>8350</v>
      </c>
      <c r="S33" s="82">
        <f t="shared" si="151"/>
        <v>8350</v>
      </c>
      <c r="T33" s="82">
        <f t="shared" si="152"/>
        <v>8350</v>
      </c>
      <c r="U33" s="82">
        <f t="shared" si="153"/>
        <v>8350</v>
      </c>
      <c r="V33" s="82">
        <f t="shared" si="154"/>
        <v>8350</v>
      </c>
    </row>
    <row r="34" spans="1:22" s="83" customFormat="1" ht="22.5" hidden="1" outlineLevel="1" x14ac:dyDescent="0.25">
      <c r="A34" s="84" t="s">
        <v>444</v>
      </c>
      <c r="B34" s="82">
        <v>16950</v>
      </c>
      <c r="C34" s="82">
        <f t="shared" si="135"/>
        <v>16950</v>
      </c>
      <c r="D34" s="82">
        <f t="shared" si="136"/>
        <v>16950</v>
      </c>
      <c r="E34" s="82">
        <f t="shared" si="137"/>
        <v>16950</v>
      </c>
      <c r="F34" s="82">
        <f t="shared" si="138"/>
        <v>16950</v>
      </c>
      <c r="G34" s="82">
        <f t="shared" si="139"/>
        <v>16950</v>
      </c>
      <c r="H34" s="82">
        <f t="shared" si="140"/>
        <v>16950</v>
      </c>
      <c r="I34" s="82">
        <f t="shared" si="141"/>
        <v>16950</v>
      </c>
      <c r="J34" s="82">
        <f t="shared" si="142"/>
        <v>16950</v>
      </c>
      <c r="K34" s="82">
        <f t="shared" si="143"/>
        <v>16950</v>
      </c>
      <c r="L34" s="82">
        <f t="shared" si="144"/>
        <v>16950</v>
      </c>
      <c r="M34" s="82">
        <f t="shared" si="145"/>
        <v>16950</v>
      </c>
      <c r="N34" s="82">
        <f t="shared" si="146"/>
        <v>16950</v>
      </c>
      <c r="O34" s="82">
        <f t="shared" si="147"/>
        <v>16950</v>
      </c>
      <c r="P34" s="82">
        <f t="shared" si="148"/>
        <v>16950</v>
      </c>
      <c r="Q34" s="82">
        <f t="shared" si="149"/>
        <v>16950</v>
      </c>
      <c r="R34" s="82">
        <f t="shared" si="150"/>
        <v>16950</v>
      </c>
      <c r="S34" s="82">
        <f t="shared" si="151"/>
        <v>16950</v>
      </c>
      <c r="T34" s="82">
        <f t="shared" si="152"/>
        <v>16950</v>
      </c>
      <c r="U34" s="82">
        <f t="shared" si="153"/>
        <v>16950</v>
      </c>
      <c r="V34" s="82">
        <f t="shared" si="154"/>
        <v>16950</v>
      </c>
    </row>
    <row r="35" spans="1:22" s="83" customFormat="1" ht="22.5" hidden="1" outlineLevel="1" x14ac:dyDescent="0.25">
      <c r="A35" s="84" t="s">
        <v>445</v>
      </c>
      <c r="B35" s="82">
        <v>8360</v>
      </c>
      <c r="C35" s="82">
        <f t="shared" si="135"/>
        <v>8360</v>
      </c>
      <c r="D35" s="82">
        <f t="shared" si="136"/>
        <v>8360</v>
      </c>
      <c r="E35" s="82">
        <f t="shared" si="137"/>
        <v>8360</v>
      </c>
      <c r="F35" s="82">
        <f t="shared" si="138"/>
        <v>8360</v>
      </c>
      <c r="G35" s="82">
        <f t="shared" si="139"/>
        <v>8360</v>
      </c>
      <c r="H35" s="82">
        <f t="shared" si="140"/>
        <v>8360</v>
      </c>
      <c r="I35" s="82">
        <f t="shared" si="141"/>
        <v>8360</v>
      </c>
      <c r="J35" s="82">
        <f t="shared" si="142"/>
        <v>8360</v>
      </c>
      <c r="K35" s="82">
        <f t="shared" si="143"/>
        <v>8360</v>
      </c>
      <c r="L35" s="82">
        <f t="shared" si="144"/>
        <v>8360</v>
      </c>
      <c r="M35" s="82">
        <f t="shared" si="145"/>
        <v>8360</v>
      </c>
      <c r="N35" s="82">
        <f t="shared" si="146"/>
        <v>8360</v>
      </c>
      <c r="O35" s="82">
        <f t="shared" si="147"/>
        <v>8360</v>
      </c>
      <c r="P35" s="82">
        <f t="shared" si="148"/>
        <v>8360</v>
      </c>
      <c r="Q35" s="82">
        <f t="shared" si="149"/>
        <v>8360</v>
      </c>
      <c r="R35" s="82">
        <f t="shared" si="150"/>
        <v>8360</v>
      </c>
      <c r="S35" s="82">
        <f t="shared" si="151"/>
        <v>8360</v>
      </c>
      <c r="T35" s="82">
        <f t="shared" si="152"/>
        <v>8360</v>
      </c>
      <c r="U35" s="82">
        <f t="shared" si="153"/>
        <v>8360</v>
      </c>
      <c r="V35" s="82">
        <f t="shared" si="154"/>
        <v>8360</v>
      </c>
    </row>
    <row r="36" spans="1:22" s="83" customFormat="1" ht="22.5" hidden="1" outlineLevel="1" x14ac:dyDescent="0.25">
      <c r="A36" s="84" t="s">
        <v>451</v>
      </c>
      <c r="B36" s="82">
        <v>8350</v>
      </c>
      <c r="C36" s="82">
        <f t="shared" ref="C36:C38" si="155">B36</f>
        <v>8350</v>
      </c>
      <c r="D36" s="82">
        <f t="shared" ref="D36:D38" si="156">C36</f>
        <v>8350</v>
      </c>
      <c r="E36" s="82">
        <f t="shared" ref="E36:E38" si="157">D36</f>
        <v>8350</v>
      </c>
      <c r="F36" s="82">
        <f t="shared" ref="F36:F38" si="158">E36</f>
        <v>8350</v>
      </c>
      <c r="G36" s="82">
        <f t="shared" ref="G36:G38" si="159">F36</f>
        <v>8350</v>
      </c>
      <c r="H36" s="82">
        <f t="shared" ref="H36:H38" si="160">G36</f>
        <v>8350</v>
      </c>
      <c r="I36" s="82">
        <f t="shared" ref="I36:I38" si="161">H36</f>
        <v>8350</v>
      </c>
      <c r="J36" s="82">
        <f t="shared" ref="J36:J38" si="162">I36</f>
        <v>8350</v>
      </c>
      <c r="K36" s="82">
        <f t="shared" ref="K36:K38" si="163">J36</f>
        <v>8350</v>
      </c>
      <c r="L36" s="82">
        <f t="shared" ref="L36:L38" si="164">K36</f>
        <v>8350</v>
      </c>
      <c r="M36" s="82">
        <f t="shared" ref="M36:M38" si="165">L36</f>
        <v>8350</v>
      </c>
      <c r="N36" s="82">
        <f t="shared" ref="N36:N38" si="166">M36</f>
        <v>8350</v>
      </c>
      <c r="O36" s="82">
        <f t="shared" ref="O36:O38" si="167">N36</f>
        <v>8350</v>
      </c>
      <c r="P36" s="82">
        <f t="shared" ref="P36:P38" si="168">O36</f>
        <v>8350</v>
      </c>
      <c r="Q36" s="82">
        <f t="shared" ref="Q36:Q38" si="169">P36</f>
        <v>8350</v>
      </c>
      <c r="R36" s="82">
        <f t="shared" ref="R36:R38" si="170">Q36</f>
        <v>8350</v>
      </c>
      <c r="S36" s="82">
        <f t="shared" ref="S36:S38" si="171">R36</f>
        <v>8350</v>
      </c>
      <c r="T36" s="82">
        <f t="shared" ref="T36:T38" si="172">S36</f>
        <v>8350</v>
      </c>
      <c r="U36" s="82">
        <f t="shared" ref="U36:U38" si="173">T36</f>
        <v>8350</v>
      </c>
      <c r="V36" s="82">
        <f t="shared" ref="V36:V38" si="174">U36</f>
        <v>8350</v>
      </c>
    </row>
    <row r="37" spans="1:22" s="83" customFormat="1" ht="22.5" hidden="1" outlineLevel="1" x14ac:dyDescent="0.25">
      <c r="A37" s="84" t="s">
        <v>446</v>
      </c>
      <c r="B37" s="82">
        <v>16950</v>
      </c>
      <c r="C37" s="82">
        <f t="shared" si="155"/>
        <v>16950</v>
      </c>
      <c r="D37" s="82">
        <f t="shared" si="156"/>
        <v>16950</v>
      </c>
      <c r="E37" s="82">
        <f t="shared" si="157"/>
        <v>16950</v>
      </c>
      <c r="F37" s="82">
        <f t="shared" si="158"/>
        <v>16950</v>
      </c>
      <c r="G37" s="82">
        <f t="shared" si="159"/>
        <v>16950</v>
      </c>
      <c r="H37" s="82">
        <f t="shared" si="160"/>
        <v>16950</v>
      </c>
      <c r="I37" s="82">
        <f t="shared" si="161"/>
        <v>16950</v>
      </c>
      <c r="J37" s="82">
        <f t="shared" si="162"/>
        <v>16950</v>
      </c>
      <c r="K37" s="82">
        <f t="shared" si="163"/>
        <v>16950</v>
      </c>
      <c r="L37" s="82">
        <f t="shared" si="164"/>
        <v>16950</v>
      </c>
      <c r="M37" s="82">
        <f t="shared" si="165"/>
        <v>16950</v>
      </c>
      <c r="N37" s="82">
        <f t="shared" si="166"/>
        <v>16950</v>
      </c>
      <c r="O37" s="82">
        <f t="shared" si="167"/>
        <v>16950</v>
      </c>
      <c r="P37" s="82">
        <f t="shared" si="168"/>
        <v>16950</v>
      </c>
      <c r="Q37" s="82">
        <f t="shared" si="169"/>
        <v>16950</v>
      </c>
      <c r="R37" s="82">
        <f t="shared" si="170"/>
        <v>16950</v>
      </c>
      <c r="S37" s="82">
        <f t="shared" si="171"/>
        <v>16950</v>
      </c>
      <c r="T37" s="82">
        <f t="shared" si="172"/>
        <v>16950</v>
      </c>
      <c r="U37" s="82">
        <f t="shared" si="173"/>
        <v>16950</v>
      </c>
      <c r="V37" s="82">
        <f t="shared" si="174"/>
        <v>16950</v>
      </c>
    </row>
    <row r="38" spans="1:22" s="83" customFormat="1" ht="22.5" hidden="1" outlineLevel="1" x14ac:dyDescent="0.25">
      <c r="A38" s="84" t="s">
        <v>447</v>
      </c>
      <c r="B38" s="82">
        <v>8360</v>
      </c>
      <c r="C38" s="82">
        <f t="shared" si="155"/>
        <v>8360</v>
      </c>
      <c r="D38" s="82">
        <f t="shared" si="156"/>
        <v>8360</v>
      </c>
      <c r="E38" s="82">
        <f t="shared" si="157"/>
        <v>8360</v>
      </c>
      <c r="F38" s="82">
        <f t="shared" si="158"/>
        <v>8360</v>
      </c>
      <c r="G38" s="82">
        <f t="shared" si="159"/>
        <v>8360</v>
      </c>
      <c r="H38" s="82">
        <f t="shared" si="160"/>
        <v>8360</v>
      </c>
      <c r="I38" s="82">
        <f t="shared" si="161"/>
        <v>8360</v>
      </c>
      <c r="J38" s="82">
        <f t="shared" si="162"/>
        <v>8360</v>
      </c>
      <c r="K38" s="82">
        <f t="shared" si="163"/>
        <v>8360</v>
      </c>
      <c r="L38" s="82">
        <f t="shared" si="164"/>
        <v>8360</v>
      </c>
      <c r="M38" s="82">
        <f t="shared" si="165"/>
        <v>8360</v>
      </c>
      <c r="N38" s="82">
        <f t="shared" si="166"/>
        <v>8360</v>
      </c>
      <c r="O38" s="82">
        <f t="shared" si="167"/>
        <v>8360</v>
      </c>
      <c r="P38" s="82">
        <f t="shared" si="168"/>
        <v>8360</v>
      </c>
      <c r="Q38" s="82">
        <f t="shared" si="169"/>
        <v>8360</v>
      </c>
      <c r="R38" s="82">
        <f t="shared" si="170"/>
        <v>8360</v>
      </c>
      <c r="S38" s="82">
        <f t="shared" si="171"/>
        <v>8360</v>
      </c>
      <c r="T38" s="82">
        <f t="shared" si="172"/>
        <v>8360</v>
      </c>
      <c r="U38" s="82">
        <f t="shared" si="173"/>
        <v>8360</v>
      </c>
      <c r="V38" s="82">
        <f t="shared" si="174"/>
        <v>8360</v>
      </c>
    </row>
    <row r="39" spans="1:22" s="83" customFormat="1" ht="33.75" hidden="1" outlineLevel="1" x14ac:dyDescent="0.25">
      <c r="A39" s="84" t="s">
        <v>452</v>
      </c>
      <c r="B39" s="82">
        <v>35600</v>
      </c>
      <c r="C39" s="82">
        <f t="shared" ref="C39:C41" si="175">B39</f>
        <v>35600</v>
      </c>
      <c r="D39" s="82">
        <f t="shared" ref="D39:D41" si="176">C39</f>
        <v>35600</v>
      </c>
      <c r="E39" s="82">
        <f t="shared" ref="E39:E41" si="177">D39</f>
        <v>35600</v>
      </c>
      <c r="F39" s="82">
        <f t="shared" ref="F39:F41" si="178">E39</f>
        <v>35600</v>
      </c>
      <c r="G39" s="82">
        <f t="shared" ref="G39:G41" si="179">F39</f>
        <v>35600</v>
      </c>
      <c r="H39" s="82">
        <f t="shared" ref="H39:H41" si="180">G39</f>
        <v>35600</v>
      </c>
      <c r="I39" s="82">
        <f t="shared" ref="I39:I41" si="181">H39</f>
        <v>35600</v>
      </c>
      <c r="J39" s="82">
        <f t="shared" ref="J39:J41" si="182">I39</f>
        <v>35600</v>
      </c>
      <c r="K39" s="82">
        <f t="shared" ref="K39:K41" si="183">J39</f>
        <v>35600</v>
      </c>
      <c r="L39" s="82">
        <f t="shared" ref="L39:L41" si="184">K39</f>
        <v>35600</v>
      </c>
      <c r="M39" s="82">
        <f t="shared" ref="M39:M41" si="185">L39</f>
        <v>35600</v>
      </c>
      <c r="N39" s="82">
        <f t="shared" ref="N39:N41" si="186">M39</f>
        <v>35600</v>
      </c>
      <c r="O39" s="82">
        <f t="shared" ref="O39:O41" si="187">N39</f>
        <v>35600</v>
      </c>
      <c r="P39" s="82">
        <f t="shared" ref="P39:P41" si="188">O39</f>
        <v>35600</v>
      </c>
      <c r="Q39" s="82">
        <f t="shared" ref="Q39:Q41" si="189">P39</f>
        <v>35600</v>
      </c>
      <c r="R39" s="82">
        <f t="shared" ref="R39:R41" si="190">Q39</f>
        <v>35600</v>
      </c>
      <c r="S39" s="82">
        <f t="shared" ref="S39:S41" si="191">R39</f>
        <v>35600</v>
      </c>
      <c r="T39" s="82">
        <f t="shared" ref="T39:T41" si="192">S39</f>
        <v>35600</v>
      </c>
      <c r="U39" s="82">
        <f t="shared" ref="U39:U41" si="193">T39</f>
        <v>35600</v>
      </c>
      <c r="V39" s="82">
        <f t="shared" ref="V39:V41" si="194">U39</f>
        <v>35600</v>
      </c>
    </row>
    <row r="40" spans="1:22" s="83" customFormat="1" ht="33.75" hidden="1" outlineLevel="1" x14ac:dyDescent="0.25">
      <c r="A40" s="84" t="s">
        <v>449</v>
      </c>
      <c r="B40" s="82">
        <v>18750</v>
      </c>
      <c r="C40" s="82">
        <f t="shared" si="175"/>
        <v>18750</v>
      </c>
      <c r="D40" s="82">
        <f t="shared" si="176"/>
        <v>18750</v>
      </c>
      <c r="E40" s="82">
        <f t="shared" si="177"/>
        <v>18750</v>
      </c>
      <c r="F40" s="82">
        <f t="shared" si="178"/>
        <v>18750</v>
      </c>
      <c r="G40" s="82">
        <f t="shared" si="179"/>
        <v>18750</v>
      </c>
      <c r="H40" s="82">
        <f t="shared" si="180"/>
        <v>18750</v>
      </c>
      <c r="I40" s="82">
        <f t="shared" si="181"/>
        <v>18750</v>
      </c>
      <c r="J40" s="82">
        <f t="shared" si="182"/>
        <v>18750</v>
      </c>
      <c r="K40" s="82">
        <f t="shared" si="183"/>
        <v>18750</v>
      </c>
      <c r="L40" s="82">
        <f t="shared" si="184"/>
        <v>18750</v>
      </c>
      <c r="M40" s="82">
        <f t="shared" si="185"/>
        <v>18750</v>
      </c>
      <c r="N40" s="82">
        <f t="shared" si="186"/>
        <v>18750</v>
      </c>
      <c r="O40" s="82">
        <f t="shared" si="187"/>
        <v>18750</v>
      </c>
      <c r="P40" s="82">
        <f t="shared" si="188"/>
        <v>18750</v>
      </c>
      <c r="Q40" s="82">
        <f t="shared" si="189"/>
        <v>18750</v>
      </c>
      <c r="R40" s="82">
        <f t="shared" si="190"/>
        <v>18750</v>
      </c>
      <c r="S40" s="82">
        <f t="shared" si="191"/>
        <v>18750</v>
      </c>
      <c r="T40" s="82">
        <f t="shared" si="192"/>
        <v>18750</v>
      </c>
      <c r="U40" s="82">
        <f t="shared" si="193"/>
        <v>18750</v>
      </c>
      <c r="V40" s="82">
        <f t="shared" si="194"/>
        <v>18750</v>
      </c>
    </row>
    <row r="41" spans="1:22" s="83" customFormat="1" ht="45" hidden="1" outlineLevel="1" x14ac:dyDescent="0.25">
      <c r="A41" s="84" t="s">
        <v>448</v>
      </c>
      <c r="B41" s="82">
        <v>7750</v>
      </c>
      <c r="C41" s="82">
        <f t="shared" si="175"/>
        <v>7750</v>
      </c>
      <c r="D41" s="82">
        <f t="shared" si="176"/>
        <v>7750</v>
      </c>
      <c r="E41" s="82">
        <f t="shared" si="177"/>
        <v>7750</v>
      </c>
      <c r="F41" s="82">
        <f t="shared" si="178"/>
        <v>7750</v>
      </c>
      <c r="G41" s="82">
        <f t="shared" si="179"/>
        <v>7750</v>
      </c>
      <c r="H41" s="82">
        <f t="shared" si="180"/>
        <v>7750</v>
      </c>
      <c r="I41" s="82">
        <f t="shared" si="181"/>
        <v>7750</v>
      </c>
      <c r="J41" s="82">
        <f t="shared" si="182"/>
        <v>7750</v>
      </c>
      <c r="K41" s="82">
        <f t="shared" si="183"/>
        <v>7750</v>
      </c>
      <c r="L41" s="82">
        <f t="shared" si="184"/>
        <v>7750</v>
      </c>
      <c r="M41" s="82">
        <f t="shared" si="185"/>
        <v>7750</v>
      </c>
      <c r="N41" s="82">
        <f t="shared" si="186"/>
        <v>7750</v>
      </c>
      <c r="O41" s="82">
        <f t="shared" si="187"/>
        <v>7750</v>
      </c>
      <c r="P41" s="82">
        <f t="shared" si="188"/>
        <v>7750</v>
      </c>
      <c r="Q41" s="82">
        <f t="shared" si="189"/>
        <v>7750</v>
      </c>
      <c r="R41" s="82">
        <f t="shared" si="190"/>
        <v>7750</v>
      </c>
      <c r="S41" s="82">
        <f t="shared" si="191"/>
        <v>7750</v>
      </c>
      <c r="T41" s="82">
        <f t="shared" si="192"/>
        <v>7750</v>
      </c>
      <c r="U41" s="82">
        <f t="shared" si="193"/>
        <v>7750</v>
      </c>
      <c r="V41" s="82">
        <f t="shared" si="194"/>
        <v>7750</v>
      </c>
    </row>
    <row r="42" spans="1:22" s="83" customFormat="1" ht="22.5" hidden="1" outlineLevel="1" x14ac:dyDescent="0.25">
      <c r="A42" s="84" t="s">
        <v>453</v>
      </c>
      <c r="B42" s="82">
        <v>8350</v>
      </c>
      <c r="C42" s="82">
        <f t="shared" ref="C42:C44" si="195">B42</f>
        <v>8350</v>
      </c>
      <c r="D42" s="82">
        <f t="shared" ref="D42:D44" si="196">C42</f>
        <v>8350</v>
      </c>
      <c r="E42" s="82">
        <f t="shared" ref="E42:E44" si="197">D42</f>
        <v>8350</v>
      </c>
      <c r="F42" s="82">
        <f t="shared" ref="F42:F44" si="198">E42</f>
        <v>8350</v>
      </c>
      <c r="G42" s="82">
        <f t="shared" ref="G42:G44" si="199">F42</f>
        <v>8350</v>
      </c>
      <c r="H42" s="82">
        <f t="shared" ref="H42:H44" si="200">G42</f>
        <v>8350</v>
      </c>
      <c r="I42" s="82">
        <f t="shared" ref="I42:I44" si="201">H42</f>
        <v>8350</v>
      </c>
      <c r="J42" s="82">
        <f t="shared" ref="J42:J44" si="202">I42</f>
        <v>8350</v>
      </c>
      <c r="K42" s="82">
        <f t="shared" ref="K42:K44" si="203">J42</f>
        <v>8350</v>
      </c>
      <c r="L42" s="82">
        <f t="shared" ref="L42:L44" si="204">K42</f>
        <v>8350</v>
      </c>
      <c r="M42" s="82">
        <f t="shared" ref="M42:M44" si="205">L42</f>
        <v>8350</v>
      </c>
      <c r="N42" s="82">
        <f t="shared" ref="N42:N44" si="206">M42</f>
        <v>8350</v>
      </c>
      <c r="O42" s="82">
        <f t="shared" ref="O42:O44" si="207">N42</f>
        <v>8350</v>
      </c>
      <c r="P42" s="82">
        <f t="shared" ref="P42:P44" si="208">O42</f>
        <v>8350</v>
      </c>
      <c r="Q42" s="82">
        <f t="shared" ref="Q42:Q44" si="209">P42</f>
        <v>8350</v>
      </c>
      <c r="R42" s="82">
        <f t="shared" ref="R42:R44" si="210">Q42</f>
        <v>8350</v>
      </c>
      <c r="S42" s="82">
        <f t="shared" ref="S42:S44" si="211">R42</f>
        <v>8350</v>
      </c>
      <c r="T42" s="82">
        <f t="shared" ref="T42:T44" si="212">S42</f>
        <v>8350</v>
      </c>
      <c r="U42" s="82">
        <f t="shared" ref="U42:U44" si="213">T42</f>
        <v>8350</v>
      </c>
      <c r="V42" s="82">
        <f t="shared" ref="V42:V44" si="214">U42</f>
        <v>8350</v>
      </c>
    </row>
    <row r="43" spans="1:22" s="83" customFormat="1" ht="22.5" hidden="1" outlineLevel="1" x14ac:dyDescent="0.25">
      <c r="A43" s="84" t="s">
        <v>454</v>
      </c>
      <c r="B43" s="82">
        <v>3800</v>
      </c>
      <c r="C43" s="82">
        <f t="shared" si="195"/>
        <v>3800</v>
      </c>
      <c r="D43" s="82">
        <f t="shared" si="196"/>
        <v>3800</v>
      </c>
      <c r="E43" s="82">
        <f t="shared" si="197"/>
        <v>3800</v>
      </c>
      <c r="F43" s="82">
        <f t="shared" si="198"/>
        <v>3800</v>
      </c>
      <c r="G43" s="82">
        <f t="shared" si="199"/>
        <v>3800</v>
      </c>
      <c r="H43" s="82">
        <f t="shared" si="200"/>
        <v>3800</v>
      </c>
      <c r="I43" s="82">
        <f t="shared" si="201"/>
        <v>3800</v>
      </c>
      <c r="J43" s="82">
        <f t="shared" si="202"/>
        <v>3800</v>
      </c>
      <c r="K43" s="82">
        <f t="shared" si="203"/>
        <v>3800</v>
      </c>
      <c r="L43" s="82">
        <f t="shared" si="204"/>
        <v>3800</v>
      </c>
      <c r="M43" s="82">
        <f t="shared" si="205"/>
        <v>3800</v>
      </c>
      <c r="N43" s="82">
        <f t="shared" si="206"/>
        <v>3800</v>
      </c>
      <c r="O43" s="82">
        <f t="shared" si="207"/>
        <v>3800</v>
      </c>
      <c r="P43" s="82">
        <f t="shared" si="208"/>
        <v>3800</v>
      </c>
      <c r="Q43" s="82">
        <f t="shared" si="209"/>
        <v>3800</v>
      </c>
      <c r="R43" s="82">
        <f t="shared" si="210"/>
        <v>3800</v>
      </c>
      <c r="S43" s="82">
        <f t="shared" si="211"/>
        <v>3800</v>
      </c>
      <c r="T43" s="82">
        <f t="shared" si="212"/>
        <v>3800</v>
      </c>
      <c r="U43" s="82">
        <f t="shared" si="213"/>
        <v>3800</v>
      </c>
      <c r="V43" s="82">
        <f t="shared" si="214"/>
        <v>3800</v>
      </c>
    </row>
    <row r="44" spans="1:22" s="83" customFormat="1" ht="22.5" hidden="1" outlineLevel="1" x14ac:dyDescent="0.25">
      <c r="A44" s="84" t="s">
        <v>455</v>
      </c>
      <c r="B44" s="82">
        <v>2600</v>
      </c>
      <c r="C44" s="82">
        <f t="shared" si="195"/>
        <v>2600</v>
      </c>
      <c r="D44" s="82">
        <f t="shared" si="196"/>
        <v>2600</v>
      </c>
      <c r="E44" s="82">
        <f t="shared" si="197"/>
        <v>2600</v>
      </c>
      <c r="F44" s="82">
        <f t="shared" si="198"/>
        <v>2600</v>
      </c>
      <c r="G44" s="82">
        <f t="shared" si="199"/>
        <v>2600</v>
      </c>
      <c r="H44" s="82">
        <f t="shared" si="200"/>
        <v>2600</v>
      </c>
      <c r="I44" s="82">
        <f t="shared" si="201"/>
        <v>2600</v>
      </c>
      <c r="J44" s="82">
        <f t="shared" si="202"/>
        <v>2600</v>
      </c>
      <c r="K44" s="82">
        <f t="shared" si="203"/>
        <v>2600</v>
      </c>
      <c r="L44" s="82">
        <f t="shared" si="204"/>
        <v>2600</v>
      </c>
      <c r="M44" s="82">
        <f t="shared" si="205"/>
        <v>2600</v>
      </c>
      <c r="N44" s="82">
        <f t="shared" si="206"/>
        <v>2600</v>
      </c>
      <c r="O44" s="82">
        <f t="shared" si="207"/>
        <v>2600</v>
      </c>
      <c r="P44" s="82">
        <f t="shared" si="208"/>
        <v>2600</v>
      </c>
      <c r="Q44" s="82">
        <f t="shared" si="209"/>
        <v>2600</v>
      </c>
      <c r="R44" s="82">
        <f t="shared" si="210"/>
        <v>2600</v>
      </c>
      <c r="S44" s="82">
        <f t="shared" si="211"/>
        <v>2600</v>
      </c>
      <c r="T44" s="82">
        <f t="shared" si="212"/>
        <v>2600</v>
      </c>
      <c r="U44" s="82">
        <f t="shared" si="213"/>
        <v>2600</v>
      </c>
      <c r="V44" s="82">
        <f t="shared" si="214"/>
        <v>2600</v>
      </c>
    </row>
    <row r="45" spans="1:22" s="83" customFormat="1" ht="22.5" hidden="1" outlineLevel="1" x14ac:dyDescent="0.25">
      <c r="A45" s="84" t="s">
        <v>456</v>
      </c>
      <c r="B45" s="82">
        <v>8350</v>
      </c>
      <c r="C45" s="82">
        <f t="shared" ref="C45:C47" si="215">B45</f>
        <v>8350</v>
      </c>
      <c r="D45" s="82">
        <f t="shared" ref="D45:D47" si="216">C45</f>
        <v>8350</v>
      </c>
      <c r="E45" s="82">
        <f t="shared" ref="E45:E47" si="217">D45</f>
        <v>8350</v>
      </c>
      <c r="F45" s="82">
        <f t="shared" ref="F45:F47" si="218">E45</f>
        <v>8350</v>
      </c>
      <c r="G45" s="82">
        <f t="shared" ref="G45:G47" si="219">F45</f>
        <v>8350</v>
      </c>
      <c r="H45" s="82">
        <f t="shared" ref="H45:H47" si="220">G45</f>
        <v>8350</v>
      </c>
      <c r="I45" s="82">
        <f t="shared" ref="I45:I47" si="221">H45</f>
        <v>8350</v>
      </c>
      <c r="J45" s="82">
        <f t="shared" ref="J45:J47" si="222">I45</f>
        <v>8350</v>
      </c>
      <c r="K45" s="82">
        <f t="shared" ref="K45:K47" si="223">J45</f>
        <v>8350</v>
      </c>
      <c r="L45" s="82">
        <f t="shared" ref="L45:L47" si="224">K45</f>
        <v>8350</v>
      </c>
      <c r="M45" s="82">
        <f t="shared" ref="M45:M47" si="225">L45</f>
        <v>8350</v>
      </c>
      <c r="N45" s="82">
        <f t="shared" ref="N45:N47" si="226">M45</f>
        <v>8350</v>
      </c>
      <c r="O45" s="82">
        <f t="shared" ref="O45:O47" si="227">N45</f>
        <v>8350</v>
      </c>
      <c r="P45" s="82">
        <f t="shared" ref="P45:P47" si="228">O45</f>
        <v>8350</v>
      </c>
      <c r="Q45" s="82">
        <f t="shared" ref="Q45:Q47" si="229">P45</f>
        <v>8350</v>
      </c>
      <c r="R45" s="82">
        <f t="shared" ref="R45:R47" si="230">Q45</f>
        <v>8350</v>
      </c>
      <c r="S45" s="82">
        <f t="shared" ref="S45:S47" si="231">R45</f>
        <v>8350</v>
      </c>
      <c r="T45" s="82">
        <f t="shared" ref="T45:T47" si="232">S45</f>
        <v>8350</v>
      </c>
      <c r="U45" s="82">
        <f t="shared" ref="U45:U47" si="233">T45</f>
        <v>8350</v>
      </c>
      <c r="V45" s="82">
        <f t="shared" ref="V45:V47" si="234">U45</f>
        <v>8350</v>
      </c>
    </row>
    <row r="46" spans="1:22" s="83" customFormat="1" ht="22.5" hidden="1" outlineLevel="1" x14ac:dyDescent="0.25">
      <c r="A46" s="84" t="s">
        <v>457</v>
      </c>
      <c r="B46" s="82">
        <v>5500</v>
      </c>
      <c r="C46" s="82">
        <f t="shared" si="215"/>
        <v>5500</v>
      </c>
      <c r="D46" s="82">
        <f t="shared" si="216"/>
        <v>5500</v>
      </c>
      <c r="E46" s="82">
        <f t="shared" si="217"/>
        <v>5500</v>
      </c>
      <c r="F46" s="82">
        <f t="shared" si="218"/>
        <v>5500</v>
      </c>
      <c r="G46" s="82">
        <f t="shared" si="219"/>
        <v>5500</v>
      </c>
      <c r="H46" s="82">
        <f t="shared" si="220"/>
        <v>5500</v>
      </c>
      <c r="I46" s="82">
        <f t="shared" si="221"/>
        <v>5500</v>
      </c>
      <c r="J46" s="82">
        <f t="shared" si="222"/>
        <v>5500</v>
      </c>
      <c r="K46" s="82">
        <f t="shared" si="223"/>
        <v>5500</v>
      </c>
      <c r="L46" s="82">
        <f t="shared" si="224"/>
        <v>5500</v>
      </c>
      <c r="M46" s="82">
        <f t="shared" si="225"/>
        <v>5500</v>
      </c>
      <c r="N46" s="82">
        <f t="shared" si="226"/>
        <v>5500</v>
      </c>
      <c r="O46" s="82">
        <f t="shared" si="227"/>
        <v>5500</v>
      </c>
      <c r="P46" s="82">
        <f t="shared" si="228"/>
        <v>5500</v>
      </c>
      <c r="Q46" s="82">
        <f t="shared" si="229"/>
        <v>5500</v>
      </c>
      <c r="R46" s="82">
        <f t="shared" si="230"/>
        <v>5500</v>
      </c>
      <c r="S46" s="82">
        <f t="shared" si="231"/>
        <v>5500</v>
      </c>
      <c r="T46" s="82">
        <f t="shared" si="232"/>
        <v>5500</v>
      </c>
      <c r="U46" s="82">
        <f t="shared" si="233"/>
        <v>5500</v>
      </c>
      <c r="V46" s="82">
        <f t="shared" si="234"/>
        <v>5500</v>
      </c>
    </row>
    <row r="47" spans="1:22" s="83" customFormat="1" ht="22.5" hidden="1" outlineLevel="1" x14ac:dyDescent="0.25">
      <c r="A47" s="84" t="s">
        <v>458</v>
      </c>
      <c r="B47" s="82">
        <v>3250</v>
      </c>
      <c r="C47" s="82">
        <f t="shared" si="215"/>
        <v>3250</v>
      </c>
      <c r="D47" s="82">
        <f t="shared" si="216"/>
        <v>3250</v>
      </c>
      <c r="E47" s="82">
        <f t="shared" si="217"/>
        <v>3250</v>
      </c>
      <c r="F47" s="82">
        <f t="shared" si="218"/>
        <v>3250</v>
      </c>
      <c r="G47" s="82">
        <f t="shared" si="219"/>
        <v>3250</v>
      </c>
      <c r="H47" s="82">
        <f t="shared" si="220"/>
        <v>3250</v>
      </c>
      <c r="I47" s="82">
        <f t="shared" si="221"/>
        <v>3250</v>
      </c>
      <c r="J47" s="82">
        <f t="shared" si="222"/>
        <v>3250</v>
      </c>
      <c r="K47" s="82">
        <f t="shared" si="223"/>
        <v>3250</v>
      </c>
      <c r="L47" s="82">
        <f t="shared" si="224"/>
        <v>3250</v>
      </c>
      <c r="M47" s="82">
        <f t="shared" si="225"/>
        <v>3250</v>
      </c>
      <c r="N47" s="82">
        <f t="shared" si="226"/>
        <v>3250</v>
      </c>
      <c r="O47" s="82">
        <f t="shared" si="227"/>
        <v>3250</v>
      </c>
      <c r="P47" s="82">
        <f t="shared" si="228"/>
        <v>3250</v>
      </c>
      <c r="Q47" s="82">
        <f t="shared" si="229"/>
        <v>3250</v>
      </c>
      <c r="R47" s="82">
        <f t="shared" si="230"/>
        <v>3250</v>
      </c>
      <c r="S47" s="82">
        <f t="shared" si="231"/>
        <v>3250</v>
      </c>
      <c r="T47" s="82">
        <f t="shared" si="232"/>
        <v>3250</v>
      </c>
      <c r="U47" s="82">
        <f t="shared" si="233"/>
        <v>3250</v>
      </c>
      <c r="V47" s="82">
        <f t="shared" si="234"/>
        <v>3250</v>
      </c>
    </row>
    <row r="48" spans="1:22" s="83" customFormat="1" ht="22.5" hidden="1" outlineLevel="1" x14ac:dyDescent="0.25">
      <c r="A48" s="84" t="s">
        <v>459</v>
      </c>
      <c r="B48" s="82">
        <v>1850</v>
      </c>
      <c r="C48" s="82">
        <f t="shared" ref="C48:C50" si="235">B48</f>
        <v>1850</v>
      </c>
      <c r="D48" s="82">
        <f t="shared" ref="D48:D50" si="236">C48</f>
        <v>1850</v>
      </c>
      <c r="E48" s="82">
        <f t="shared" ref="E48:E50" si="237">D48</f>
        <v>1850</v>
      </c>
      <c r="F48" s="82">
        <f t="shared" ref="F48:F50" si="238">E48</f>
        <v>1850</v>
      </c>
      <c r="G48" s="82">
        <f t="shared" ref="G48:G50" si="239">F48</f>
        <v>1850</v>
      </c>
      <c r="H48" s="82">
        <f t="shared" ref="H48:H50" si="240">G48</f>
        <v>1850</v>
      </c>
      <c r="I48" s="82">
        <f t="shared" ref="I48:I50" si="241">H48</f>
        <v>1850</v>
      </c>
      <c r="J48" s="82">
        <f t="shared" ref="J48:J50" si="242">I48</f>
        <v>1850</v>
      </c>
      <c r="K48" s="82">
        <f t="shared" ref="K48:K50" si="243">J48</f>
        <v>1850</v>
      </c>
      <c r="L48" s="82">
        <f t="shared" ref="L48:L50" si="244">K48</f>
        <v>1850</v>
      </c>
      <c r="M48" s="82">
        <f t="shared" ref="M48:M50" si="245">L48</f>
        <v>1850</v>
      </c>
      <c r="N48" s="82">
        <f t="shared" ref="N48:N50" si="246">M48</f>
        <v>1850</v>
      </c>
      <c r="O48" s="82">
        <f t="shared" ref="O48:O50" si="247">N48</f>
        <v>1850</v>
      </c>
      <c r="P48" s="82">
        <f t="shared" ref="P48:P50" si="248">O48</f>
        <v>1850</v>
      </c>
      <c r="Q48" s="82">
        <f t="shared" ref="Q48:Q50" si="249">P48</f>
        <v>1850</v>
      </c>
      <c r="R48" s="82">
        <f t="shared" ref="R48:R50" si="250">Q48</f>
        <v>1850</v>
      </c>
      <c r="S48" s="82">
        <f t="shared" ref="S48:S50" si="251">R48</f>
        <v>1850</v>
      </c>
      <c r="T48" s="82">
        <f t="shared" ref="T48:T50" si="252">S48</f>
        <v>1850</v>
      </c>
      <c r="U48" s="82">
        <f t="shared" ref="U48:U50" si="253">T48</f>
        <v>1850</v>
      </c>
      <c r="V48" s="82">
        <f t="shared" ref="V48:V50" si="254">U48</f>
        <v>1850</v>
      </c>
    </row>
    <row r="49" spans="1:22" s="83" customFormat="1" ht="22.5" hidden="1" outlineLevel="1" x14ac:dyDescent="0.25">
      <c r="A49" s="84" t="s">
        <v>460</v>
      </c>
      <c r="B49" s="82">
        <v>2560</v>
      </c>
      <c r="C49" s="82">
        <f t="shared" si="235"/>
        <v>2560</v>
      </c>
      <c r="D49" s="82">
        <f t="shared" si="236"/>
        <v>2560</v>
      </c>
      <c r="E49" s="82">
        <f t="shared" si="237"/>
        <v>2560</v>
      </c>
      <c r="F49" s="82">
        <f t="shared" si="238"/>
        <v>2560</v>
      </c>
      <c r="G49" s="82">
        <f t="shared" si="239"/>
        <v>2560</v>
      </c>
      <c r="H49" s="82">
        <f t="shared" si="240"/>
        <v>2560</v>
      </c>
      <c r="I49" s="82">
        <f t="shared" si="241"/>
        <v>2560</v>
      </c>
      <c r="J49" s="82">
        <f t="shared" si="242"/>
        <v>2560</v>
      </c>
      <c r="K49" s="82">
        <f t="shared" si="243"/>
        <v>2560</v>
      </c>
      <c r="L49" s="82">
        <f t="shared" si="244"/>
        <v>2560</v>
      </c>
      <c r="M49" s="82">
        <f t="shared" si="245"/>
        <v>2560</v>
      </c>
      <c r="N49" s="82">
        <f t="shared" si="246"/>
        <v>2560</v>
      </c>
      <c r="O49" s="82">
        <f t="shared" si="247"/>
        <v>2560</v>
      </c>
      <c r="P49" s="82">
        <f t="shared" si="248"/>
        <v>2560</v>
      </c>
      <c r="Q49" s="82">
        <f t="shared" si="249"/>
        <v>2560</v>
      </c>
      <c r="R49" s="82">
        <f t="shared" si="250"/>
        <v>2560</v>
      </c>
      <c r="S49" s="82">
        <f t="shared" si="251"/>
        <v>2560</v>
      </c>
      <c r="T49" s="82">
        <f t="shared" si="252"/>
        <v>2560</v>
      </c>
      <c r="U49" s="82">
        <f t="shared" si="253"/>
        <v>2560</v>
      </c>
      <c r="V49" s="82">
        <f t="shared" si="254"/>
        <v>2560</v>
      </c>
    </row>
    <row r="50" spans="1:22" s="83" customFormat="1" ht="33.75" hidden="1" outlineLevel="1" x14ac:dyDescent="0.25">
      <c r="A50" s="84" t="s">
        <v>461</v>
      </c>
      <c r="B50" s="82">
        <v>950</v>
      </c>
      <c r="C50" s="82">
        <f t="shared" si="235"/>
        <v>950</v>
      </c>
      <c r="D50" s="82">
        <f t="shared" si="236"/>
        <v>950</v>
      </c>
      <c r="E50" s="82">
        <f t="shared" si="237"/>
        <v>950</v>
      </c>
      <c r="F50" s="82">
        <f t="shared" si="238"/>
        <v>950</v>
      </c>
      <c r="G50" s="82">
        <f t="shared" si="239"/>
        <v>950</v>
      </c>
      <c r="H50" s="82">
        <f t="shared" si="240"/>
        <v>950</v>
      </c>
      <c r="I50" s="82">
        <f t="shared" si="241"/>
        <v>950</v>
      </c>
      <c r="J50" s="82">
        <f t="shared" si="242"/>
        <v>950</v>
      </c>
      <c r="K50" s="82">
        <f t="shared" si="243"/>
        <v>950</v>
      </c>
      <c r="L50" s="82">
        <f t="shared" si="244"/>
        <v>950</v>
      </c>
      <c r="M50" s="82">
        <f t="shared" si="245"/>
        <v>950</v>
      </c>
      <c r="N50" s="82">
        <f t="shared" si="246"/>
        <v>950</v>
      </c>
      <c r="O50" s="82">
        <f t="shared" si="247"/>
        <v>950</v>
      </c>
      <c r="P50" s="82">
        <f t="shared" si="248"/>
        <v>950</v>
      </c>
      <c r="Q50" s="82">
        <f t="shared" si="249"/>
        <v>950</v>
      </c>
      <c r="R50" s="82">
        <f t="shared" si="250"/>
        <v>950</v>
      </c>
      <c r="S50" s="82">
        <f t="shared" si="251"/>
        <v>950</v>
      </c>
      <c r="T50" s="82">
        <f t="shared" si="252"/>
        <v>950</v>
      </c>
      <c r="U50" s="82">
        <f t="shared" si="253"/>
        <v>950</v>
      </c>
      <c r="V50" s="82">
        <f t="shared" si="254"/>
        <v>950</v>
      </c>
    </row>
    <row r="51" spans="1:22" s="83" customFormat="1" ht="22.5" hidden="1" outlineLevel="1" x14ac:dyDescent="0.25">
      <c r="A51" s="84" t="s">
        <v>462</v>
      </c>
      <c r="B51" s="82">
        <v>3550</v>
      </c>
      <c r="C51" s="82">
        <f t="shared" ref="C51:C52" si="255">B51</f>
        <v>3550</v>
      </c>
      <c r="D51" s="82">
        <f t="shared" ref="D51:D52" si="256">C51</f>
        <v>3550</v>
      </c>
      <c r="E51" s="82">
        <f t="shared" ref="E51:E52" si="257">D51</f>
        <v>3550</v>
      </c>
      <c r="F51" s="82">
        <f t="shared" ref="F51:F52" si="258">E51</f>
        <v>3550</v>
      </c>
      <c r="G51" s="82">
        <f t="shared" ref="G51:G52" si="259">F51</f>
        <v>3550</v>
      </c>
      <c r="H51" s="82">
        <f t="shared" ref="H51:H54" si="260">G51</f>
        <v>3550</v>
      </c>
      <c r="I51" s="82">
        <f t="shared" ref="I51:I54" si="261">H51</f>
        <v>3550</v>
      </c>
      <c r="J51" s="82">
        <f t="shared" ref="J51:J54" si="262">I51</f>
        <v>3550</v>
      </c>
      <c r="K51" s="82">
        <f t="shared" ref="K51:K54" si="263">J51</f>
        <v>3550</v>
      </c>
      <c r="L51" s="82">
        <f t="shared" ref="L51:L54" si="264">K51</f>
        <v>3550</v>
      </c>
      <c r="M51" s="82">
        <f t="shared" ref="M51:M54" si="265">L51</f>
        <v>3550</v>
      </c>
      <c r="N51" s="82">
        <f t="shared" ref="N51:N54" si="266">M51</f>
        <v>3550</v>
      </c>
      <c r="O51" s="82">
        <f t="shared" ref="O51:O54" si="267">N51</f>
        <v>3550</v>
      </c>
      <c r="P51" s="82">
        <f t="shared" ref="P51:P54" si="268">O51</f>
        <v>3550</v>
      </c>
      <c r="Q51" s="82">
        <f t="shared" ref="Q51:Q54" si="269">P51</f>
        <v>3550</v>
      </c>
      <c r="R51" s="82">
        <f t="shared" ref="R51:R54" si="270">Q51</f>
        <v>3550</v>
      </c>
      <c r="S51" s="82">
        <f t="shared" ref="S51:S54" si="271">R51</f>
        <v>3550</v>
      </c>
      <c r="T51" s="82">
        <f t="shared" ref="T51:T54" si="272">S51</f>
        <v>3550</v>
      </c>
      <c r="U51" s="82">
        <f t="shared" ref="U51:U54" si="273">T51</f>
        <v>3550</v>
      </c>
      <c r="V51" s="82">
        <f t="shared" ref="V51:V54" si="274">U51</f>
        <v>3550</v>
      </c>
    </row>
    <row r="52" spans="1:22" s="83" customFormat="1" ht="22.5" hidden="1" outlineLevel="1" x14ac:dyDescent="0.25">
      <c r="A52" s="84" t="s">
        <v>463</v>
      </c>
      <c r="B52" s="82">
        <v>5860</v>
      </c>
      <c r="C52" s="82">
        <f t="shared" si="255"/>
        <v>5860</v>
      </c>
      <c r="D52" s="82">
        <f t="shared" si="256"/>
        <v>5860</v>
      </c>
      <c r="E52" s="82">
        <f t="shared" si="257"/>
        <v>5860</v>
      </c>
      <c r="F52" s="82">
        <f t="shared" si="258"/>
        <v>5860</v>
      </c>
      <c r="G52" s="82">
        <f t="shared" si="259"/>
        <v>5860</v>
      </c>
      <c r="H52" s="82">
        <f t="shared" si="260"/>
        <v>5860</v>
      </c>
      <c r="I52" s="82">
        <f t="shared" si="261"/>
        <v>5860</v>
      </c>
      <c r="J52" s="82">
        <f t="shared" si="262"/>
        <v>5860</v>
      </c>
      <c r="K52" s="82">
        <f t="shared" si="263"/>
        <v>5860</v>
      </c>
      <c r="L52" s="82">
        <f t="shared" si="264"/>
        <v>5860</v>
      </c>
      <c r="M52" s="82">
        <f t="shared" si="265"/>
        <v>5860</v>
      </c>
      <c r="N52" s="82">
        <f t="shared" si="266"/>
        <v>5860</v>
      </c>
      <c r="O52" s="82">
        <f t="shared" si="267"/>
        <v>5860</v>
      </c>
      <c r="P52" s="82">
        <f t="shared" si="268"/>
        <v>5860</v>
      </c>
      <c r="Q52" s="82">
        <f t="shared" si="269"/>
        <v>5860</v>
      </c>
      <c r="R52" s="82">
        <f t="shared" si="270"/>
        <v>5860</v>
      </c>
      <c r="S52" s="82">
        <f t="shared" si="271"/>
        <v>5860</v>
      </c>
      <c r="T52" s="82">
        <f t="shared" si="272"/>
        <v>5860</v>
      </c>
      <c r="U52" s="82">
        <f t="shared" si="273"/>
        <v>5860</v>
      </c>
      <c r="V52" s="82">
        <f t="shared" si="274"/>
        <v>5860</v>
      </c>
    </row>
    <row r="53" spans="1:22" s="83" customFormat="1" ht="22.5" hidden="1" outlineLevel="1" x14ac:dyDescent="0.25">
      <c r="A53" s="84" t="s">
        <v>464</v>
      </c>
      <c r="B53" s="82">
        <v>12961.5</v>
      </c>
      <c r="C53" s="82">
        <v>0</v>
      </c>
      <c r="D53" s="82">
        <v>0</v>
      </c>
      <c r="E53" s="82">
        <v>0</v>
      </c>
      <c r="F53" s="82">
        <v>0</v>
      </c>
      <c r="G53" s="82">
        <f>B53</f>
        <v>12961.5</v>
      </c>
      <c r="H53" s="82">
        <f t="shared" si="260"/>
        <v>12961.5</v>
      </c>
      <c r="I53" s="82">
        <f t="shared" si="261"/>
        <v>12961.5</v>
      </c>
      <c r="J53" s="82">
        <f t="shared" si="262"/>
        <v>12961.5</v>
      </c>
      <c r="K53" s="82">
        <f t="shared" si="263"/>
        <v>12961.5</v>
      </c>
      <c r="L53" s="82">
        <f t="shared" si="264"/>
        <v>12961.5</v>
      </c>
      <c r="M53" s="82">
        <f t="shared" si="265"/>
        <v>12961.5</v>
      </c>
      <c r="N53" s="82">
        <f t="shared" si="266"/>
        <v>12961.5</v>
      </c>
      <c r="O53" s="82">
        <f t="shared" si="267"/>
        <v>12961.5</v>
      </c>
      <c r="P53" s="82">
        <f t="shared" si="268"/>
        <v>12961.5</v>
      </c>
      <c r="Q53" s="82">
        <f t="shared" si="269"/>
        <v>12961.5</v>
      </c>
      <c r="R53" s="82">
        <f t="shared" si="270"/>
        <v>12961.5</v>
      </c>
      <c r="S53" s="82">
        <f t="shared" si="271"/>
        <v>12961.5</v>
      </c>
      <c r="T53" s="82">
        <f t="shared" si="272"/>
        <v>12961.5</v>
      </c>
      <c r="U53" s="82">
        <f t="shared" si="273"/>
        <v>12961.5</v>
      </c>
      <c r="V53" s="82">
        <f t="shared" si="274"/>
        <v>12961.5</v>
      </c>
    </row>
    <row r="54" spans="1:22" s="83" customFormat="1" ht="22.5" hidden="1" outlineLevel="1" x14ac:dyDescent="0.25">
      <c r="A54" s="84" t="s">
        <v>465</v>
      </c>
      <c r="B54" s="82">
        <v>25923</v>
      </c>
      <c r="C54" s="82">
        <f>B54</f>
        <v>25923</v>
      </c>
      <c r="D54" s="82">
        <f>C54</f>
        <v>25923</v>
      </c>
      <c r="E54" s="82">
        <f t="shared" ref="E54:F54" si="275">D54</f>
        <v>25923</v>
      </c>
      <c r="F54" s="82">
        <f t="shared" si="275"/>
        <v>25923</v>
      </c>
      <c r="G54" s="82">
        <f>B54</f>
        <v>25923</v>
      </c>
      <c r="H54" s="82">
        <f t="shared" si="260"/>
        <v>25923</v>
      </c>
      <c r="I54" s="82">
        <f t="shared" si="261"/>
        <v>25923</v>
      </c>
      <c r="J54" s="82">
        <f t="shared" si="262"/>
        <v>25923</v>
      </c>
      <c r="K54" s="82">
        <f t="shared" si="263"/>
        <v>25923</v>
      </c>
      <c r="L54" s="82">
        <f t="shared" si="264"/>
        <v>25923</v>
      </c>
      <c r="M54" s="82">
        <f t="shared" si="265"/>
        <v>25923</v>
      </c>
      <c r="N54" s="82">
        <f t="shared" si="266"/>
        <v>25923</v>
      </c>
      <c r="O54" s="82">
        <f t="shared" si="267"/>
        <v>25923</v>
      </c>
      <c r="P54" s="82">
        <f t="shared" si="268"/>
        <v>25923</v>
      </c>
      <c r="Q54" s="82">
        <f t="shared" si="269"/>
        <v>25923</v>
      </c>
      <c r="R54" s="82">
        <f t="shared" si="270"/>
        <v>25923</v>
      </c>
      <c r="S54" s="82">
        <f t="shared" si="271"/>
        <v>25923</v>
      </c>
      <c r="T54" s="82">
        <f t="shared" si="272"/>
        <v>25923</v>
      </c>
      <c r="U54" s="82">
        <f t="shared" si="273"/>
        <v>25923</v>
      </c>
      <c r="V54" s="82">
        <f t="shared" si="274"/>
        <v>25923</v>
      </c>
    </row>
    <row r="55" spans="1:22" s="80" customFormat="1" ht="11.25" collapsed="1" x14ac:dyDescent="0.25">
      <c r="A55" s="78" t="s">
        <v>61</v>
      </c>
      <c r="B55" s="79">
        <f t="shared" ref="B55:V55" si="276">SUM(B56:B60)</f>
        <v>587630.00040000002</v>
      </c>
      <c r="C55" s="79">
        <f t="shared" si="276"/>
        <v>587630.00040000002</v>
      </c>
      <c r="D55" s="79">
        <f t="shared" si="276"/>
        <v>587630.00040000002</v>
      </c>
      <c r="E55" s="79">
        <f t="shared" si="276"/>
        <v>587630.00040000002</v>
      </c>
      <c r="F55" s="79">
        <f t="shared" si="276"/>
        <v>587630.00040000002</v>
      </c>
      <c r="G55" s="79">
        <f t="shared" si="276"/>
        <v>587630.00040000002</v>
      </c>
      <c r="H55" s="79">
        <f t="shared" si="276"/>
        <v>587630.00040000002</v>
      </c>
      <c r="I55" s="79">
        <f t="shared" si="276"/>
        <v>587630.00040000002</v>
      </c>
      <c r="J55" s="79">
        <f t="shared" si="276"/>
        <v>587630.00040000002</v>
      </c>
      <c r="K55" s="79">
        <f t="shared" si="276"/>
        <v>587630.00040000002</v>
      </c>
      <c r="L55" s="79">
        <f t="shared" si="276"/>
        <v>587630.00040000002</v>
      </c>
      <c r="M55" s="79">
        <f t="shared" si="276"/>
        <v>587630.00040000002</v>
      </c>
      <c r="N55" s="79">
        <f t="shared" si="276"/>
        <v>587630.00040000002</v>
      </c>
      <c r="O55" s="79">
        <f t="shared" si="276"/>
        <v>587630.00040000002</v>
      </c>
      <c r="P55" s="79">
        <f t="shared" si="276"/>
        <v>587630.00040000002</v>
      </c>
      <c r="Q55" s="79">
        <f t="shared" si="276"/>
        <v>587630.00040000002</v>
      </c>
      <c r="R55" s="79">
        <f t="shared" si="276"/>
        <v>587630.00040000002</v>
      </c>
      <c r="S55" s="79">
        <f t="shared" si="276"/>
        <v>587630.00040000002</v>
      </c>
      <c r="T55" s="79">
        <f t="shared" si="276"/>
        <v>587630.00040000002</v>
      </c>
      <c r="U55" s="79">
        <f t="shared" si="276"/>
        <v>587630.00040000002</v>
      </c>
      <c r="V55" s="79">
        <f t="shared" si="276"/>
        <v>587630.00040000002</v>
      </c>
    </row>
    <row r="56" spans="1:22" s="83" customFormat="1" ht="11.25" hidden="1" outlineLevel="1" x14ac:dyDescent="0.25">
      <c r="A56" s="92" t="s">
        <v>161</v>
      </c>
      <c r="B56" s="93">
        <f>1066.36905*7*12*2</f>
        <v>179150.00039999999</v>
      </c>
      <c r="C56" s="82">
        <f t="shared" ref="C56:C60" si="277">B56</f>
        <v>179150.00039999999</v>
      </c>
      <c r="D56" s="82">
        <f t="shared" ref="D56:V56" si="278">C56</f>
        <v>179150.00039999999</v>
      </c>
      <c r="E56" s="82">
        <f t="shared" si="278"/>
        <v>179150.00039999999</v>
      </c>
      <c r="F56" s="82">
        <f t="shared" si="278"/>
        <v>179150.00039999999</v>
      </c>
      <c r="G56" s="82">
        <f t="shared" si="278"/>
        <v>179150.00039999999</v>
      </c>
      <c r="H56" s="82">
        <f t="shared" si="278"/>
        <v>179150.00039999999</v>
      </c>
      <c r="I56" s="82">
        <f t="shared" si="278"/>
        <v>179150.00039999999</v>
      </c>
      <c r="J56" s="82">
        <f t="shared" si="278"/>
        <v>179150.00039999999</v>
      </c>
      <c r="K56" s="82">
        <f t="shared" si="278"/>
        <v>179150.00039999999</v>
      </c>
      <c r="L56" s="82">
        <f t="shared" si="278"/>
        <v>179150.00039999999</v>
      </c>
      <c r="M56" s="82">
        <f t="shared" si="278"/>
        <v>179150.00039999999</v>
      </c>
      <c r="N56" s="82">
        <f t="shared" si="278"/>
        <v>179150.00039999999</v>
      </c>
      <c r="O56" s="82">
        <f t="shared" si="278"/>
        <v>179150.00039999999</v>
      </c>
      <c r="P56" s="82">
        <f t="shared" si="278"/>
        <v>179150.00039999999</v>
      </c>
      <c r="Q56" s="82">
        <f t="shared" si="278"/>
        <v>179150.00039999999</v>
      </c>
      <c r="R56" s="82">
        <f t="shared" si="278"/>
        <v>179150.00039999999</v>
      </c>
      <c r="S56" s="82">
        <f t="shared" si="278"/>
        <v>179150.00039999999</v>
      </c>
      <c r="T56" s="82">
        <f t="shared" si="278"/>
        <v>179150.00039999999</v>
      </c>
      <c r="U56" s="82">
        <f t="shared" si="278"/>
        <v>179150.00039999999</v>
      </c>
      <c r="V56" s="82">
        <f t="shared" si="278"/>
        <v>179150.00039999999</v>
      </c>
    </row>
    <row r="57" spans="1:22" s="83" customFormat="1" ht="11.25" hidden="1" outlineLevel="1" x14ac:dyDescent="0.25">
      <c r="A57" s="92" t="s">
        <v>162</v>
      </c>
      <c r="B57" s="93">
        <f>1000*8*12*2</f>
        <v>192000</v>
      </c>
      <c r="C57" s="82">
        <f t="shared" si="277"/>
        <v>192000</v>
      </c>
      <c r="D57" s="82">
        <f t="shared" ref="D57:V57" si="279">C57</f>
        <v>192000</v>
      </c>
      <c r="E57" s="82">
        <f t="shared" si="279"/>
        <v>192000</v>
      </c>
      <c r="F57" s="82">
        <f t="shared" si="279"/>
        <v>192000</v>
      </c>
      <c r="G57" s="82">
        <f t="shared" si="279"/>
        <v>192000</v>
      </c>
      <c r="H57" s="82">
        <f t="shared" si="279"/>
        <v>192000</v>
      </c>
      <c r="I57" s="82">
        <f t="shared" si="279"/>
        <v>192000</v>
      </c>
      <c r="J57" s="82">
        <f t="shared" si="279"/>
        <v>192000</v>
      </c>
      <c r="K57" s="82">
        <f t="shared" si="279"/>
        <v>192000</v>
      </c>
      <c r="L57" s="82">
        <f t="shared" si="279"/>
        <v>192000</v>
      </c>
      <c r="M57" s="82">
        <f t="shared" si="279"/>
        <v>192000</v>
      </c>
      <c r="N57" s="82">
        <f t="shared" si="279"/>
        <v>192000</v>
      </c>
      <c r="O57" s="82">
        <f t="shared" si="279"/>
        <v>192000</v>
      </c>
      <c r="P57" s="82">
        <f t="shared" si="279"/>
        <v>192000</v>
      </c>
      <c r="Q57" s="82">
        <f t="shared" si="279"/>
        <v>192000</v>
      </c>
      <c r="R57" s="82">
        <f t="shared" si="279"/>
        <v>192000</v>
      </c>
      <c r="S57" s="82">
        <f t="shared" si="279"/>
        <v>192000</v>
      </c>
      <c r="T57" s="82">
        <f t="shared" si="279"/>
        <v>192000</v>
      </c>
      <c r="U57" s="82">
        <f t="shared" si="279"/>
        <v>192000</v>
      </c>
      <c r="V57" s="82">
        <f t="shared" si="279"/>
        <v>192000</v>
      </c>
    </row>
    <row r="58" spans="1:22" s="83" customFormat="1" ht="11.25" hidden="1" outlineLevel="1" x14ac:dyDescent="0.25">
      <c r="A58" s="81" t="s">
        <v>190</v>
      </c>
      <c r="B58" s="82">
        <f>8000*12</f>
        <v>96000</v>
      </c>
      <c r="C58" s="82">
        <f t="shared" si="277"/>
        <v>96000</v>
      </c>
      <c r="D58" s="82">
        <f t="shared" ref="D58:V60" si="280">C58</f>
        <v>96000</v>
      </c>
      <c r="E58" s="82">
        <f t="shared" si="280"/>
        <v>96000</v>
      </c>
      <c r="F58" s="82">
        <f t="shared" si="280"/>
        <v>96000</v>
      </c>
      <c r="G58" s="82">
        <f t="shared" si="280"/>
        <v>96000</v>
      </c>
      <c r="H58" s="82">
        <f t="shared" si="280"/>
        <v>96000</v>
      </c>
      <c r="I58" s="82">
        <f t="shared" si="280"/>
        <v>96000</v>
      </c>
      <c r="J58" s="82">
        <f t="shared" si="280"/>
        <v>96000</v>
      </c>
      <c r="K58" s="82">
        <f t="shared" si="280"/>
        <v>96000</v>
      </c>
      <c r="L58" s="82">
        <f t="shared" si="280"/>
        <v>96000</v>
      </c>
      <c r="M58" s="82">
        <f t="shared" si="280"/>
        <v>96000</v>
      </c>
      <c r="N58" s="82">
        <f t="shared" si="280"/>
        <v>96000</v>
      </c>
      <c r="O58" s="82">
        <f t="shared" si="280"/>
        <v>96000</v>
      </c>
      <c r="P58" s="82">
        <f t="shared" si="280"/>
        <v>96000</v>
      </c>
      <c r="Q58" s="82">
        <f t="shared" si="280"/>
        <v>96000</v>
      </c>
      <c r="R58" s="82">
        <f t="shared" si="280"/>
        <v>96000</v>
      </c>
      <c r="S58" s="82">
        <f t="shared" si="280"/>
        <v>96000</v>
      </c>
      <c r="T58" s="82">
        <f t="shared" si="280"/>
        <v>96000</v>
      </c>
      <c r="U58" s="82">
        <f t="shared" si="280"/>
        <v>96000</v>
      </c>
      <c r="V58" s="82">
        <f t="shared" si="280"/>
        <v>96000</v>
      </c>
    </row>
    <row r="59" spans="1:22" s="83" customFormat="1" ht="11.25" hidden="1" outlineLevel="1" x14ac:dyDescent="0.25">
      <c r="A59" s="81" t="s">
        <v>191</v>
      </c>
      <c r="B59" s="82">
        <f>5000*12</f>
        <v>60000</v>
      </c>
      <c r="C59" s="82">
        <f t="shared" ref="C59" si="281">B59</f>
        <v>60000</v>
      </c>
      <c r="D59" s="82">
        <f t="shared" ref="D59" si="282">C59</f>
        <v>60000</v>
      </c>
      <c r="E59" s="82">
        <f t="shared" ref="E59" si="283">D59</f>
        <v>60000</v>
      </c>
      <c r="F59" s="82">
        <f t="shared" ref="F59" si="284">E59</f>
        <v>60000</v>
      </c>
      <c r="G59" s="82">
        <f t="shared" ref="G59" si="285">F59</f>
        <v>60000</v>
      </c>
      <c r="H59" s="82">
        <f t="shared" ref="H59" si="286">G59</f>
        <v>60000</v>
      </c>
      <c r="I59" s="82">
        <f t="shared" ref="I59" si="287">H59</f>
        <v>60000</v>
      </c>
      <c r="J59" s="82">
        <f t="shared" ref="J59" si="288">I59</f>
        <v>60000</v>
      </c>
      <c r="K59" s="82">
        <f t="shared" ref="K59" si="289">J59</f>
        <v>60000</v>
      </c>
      <c r="L59" s="82">
        <f t="shared" ref="L59" si="290">K59</f>
        <v>60000</v>
      </c>
      <c r="M59" s="82">
        <f t="shared" ref="M59" si="291">L59</f>
        <v>60000</v>
      </c>
      <c r="N59" s="82">
        <f t="shared" ref="N59" si="292">M59</f>
        <v>60000</v>
      </c>
      <c r="O59" s="82">
        <f t="shared" ref="O59" si="293">N59</f>
        <v>60000</v>
      </c>
      <c r="P59" s="82">
        <f t="shared" ref="P59" si="294">O59</f>
        <v>60000</v>
      </c>
      <c r="Q59" s="82">
        <f t="shared" ref="Q59" si="295">P59</f>
        <v>60000</v>
      </c>
      <c r="R59" s="82">
        <f t="shared" ref="R59" si="296">Q59</f>
        <v>60000</v>
      </c>
      <c r="S59" s="82">
        <f t="shared" ref="S59" si="297">R59</f>
        <v>60000</v>
      </c>
      <c r="T59" s="82">
        <f t="shared" ref="T59" si="298">S59</f>
        <v>60000</v>
      </c>
      <c r="U59" s="82">
        <f t="shared" ref="U59" si="299">T59</f>
        <v>60000</v>
      </c>
      <c r="V59" s="82">
        <f t="shared" ref="V59" si="300">U59</f>
        <v>60000</v>
      </c>
    </row>
    <row r="60" spans="1:22" s="83" customFormat="1" ht="11.25" hidden="1" outlineLevel="1" x14ac:dyDescent="0.25">
      <c r="A60" s="81" t="s">
        <v>359</v>
      </c>
      <c r="B60" s="82">
        <f>'SALÁRIOS - CEN1'!D51*3*120</f>
        <v>60480</v>
      </c>
      <c r="C60" s="82">
        <f t="shared" si="277"/>
        <v>60480</v>
      </c>
      <c r="D60" s="82">
        <f t="shared" si="280"/>
        <v>60480</v>
      </c>
      <c r="E60" s="82">
        <f t="shared" si="280"/>
        <v>60480</v>
      </c>
      <c r="F60" s="82">
        <f t="shared" si="280"/>
        <v>60480</v>
      </c>
      <c r="G60" s="82">
        <f t="shared" si="280"/>
        <v>60480</v>
      </c>
      <c r="H60" s="82">
        <f t="shared" si="280"/>
        <v>60480</v>
      </c>
      <c r="I60" s="82">
        <f t="shared" si="280"/>
        <v>60480</v>
      </c>
      <c r="J60" s="82">
        <f t="shared" si="280"/>
        <v>60480</v>
      </c>
      <c r="K60" s="82">
        <f t="shared" si="280"/>
        <v>60480</v>
      </c>
      <c r="L60" s="82">
        <f t="shared" si="280"/>
        <v>60480</v>
      </c>
      <c r="M60" s="82">
        <f t="shared" si="280"/>
        <v>60480</v>
      </c>
      <c r="N60" s="82">
        <f t="shared" si="280"/>
        <v>60480</v>
      </c>
      <c r="O60" s="82">
        <f t="shared" si="280"/>
        <v>60480</v>
      </c>
      <c r="P60" s="82">
        <f t="shared" si="280"/>
        <v>60480</v>
      </c>
      <c r="Q60" s="82">
        <f t="shared" si="280"/>
        <v>60480</v>
      </c>
      <c r="R60" s="82">
        <f t="shared" si="280"/>
        <v>60480</v>
      </c>
      <c r="S60" s="82">
        <f t="shared" si="280"/>
        <v>60480</v>
      </c>
      <c r="T60" s="82">
        <f t="shared" si="280"/>
        <v>60480</v>
      </c>
      <c r="U60" s="82">
        <f t="shared" si="280"/>
        <v>60480</v>
      </c>
      <c r="V60" s="82">
        <f t="shared" si="280"/>
        <v>60480</v>
      </c>
    </row>
    <row r="61" spans="1:22" s="80" customFormat="1" ht="11.25" collapsed="1" x14ac:dyDescent="0.25">
      <c r="A61" s="78" t="s">
        <v>473</v>
      </c>
      <c r="B61" s="79">
        <f t="shared" ref="B61:V61" si="301">SUM(B62:B62)</f>
        <v>612483.72</v>
      </c>
      <c r="C61" s="79">
        <f t="shared" si="301"/>
        <v>612483.72</v>
      </c>
      <c r="D61" s="79">
        <f t="shared" si="301"/>
        <v>612483.72</v>
      </c>
      <c r="E61" s="79">
        <f t="shared" si="301"/>
        <v>612483.72</v>
      </c>
      <c r="F61" s="79">
        <f t="shared" si="301"/>
        <v>612483.72</v>
      </c>
      <c r="G61" s="79">
        <f t="shared" si="301"/>
        <v>612483.72</v>
      </c>
      <c r="H61" s="79">
        <f t="shared" si="301"/>
        <v>612483.72</v>
      </c>
      <c r="I61" s="79">
        <f t="shared" si="301"/>
        <v>612483.72</v>
      </c>
      <c r="J61" s="79">
        <f t="shared" si="301"/>
        <v>612483.72</v>
      </c>
      <c r="K61" s="79">
        <f t="shared" si="301"/>
        <v>612483.72</v>
      </c>
      <c r="L61" s="79">
        <f t="shared" si="301"/>
        <v>612483.72</v>
      </c>
      <c r="M61" s="79">
        <f t="shared" si="301"/>
        <v>612483.72</v>
      </c>
      <c r="N61" s="79">
        <f t="shared" si="301"/>
        <v>612483.72</v>
      </c>
      <c r="O61" s="79">
        <f t="shared" si="301"/>
        <v>612483.72</v>
      </c>
      <c r="P61" s="79">
        <f t="shared" si="301"/>
        <v>612483.72</v>
      </c>
      <c r="Q61" s="79">
        <f t="shared" si="301"/>
        <v>612483.72</v>
      </c>
      <c r="R61" s="79">
        <f t="shared" si="301"/>
        <v>612483.72</v>
      </c>
      <c r="S61" s="79">
        <f t="shared" si="301"/>
        <v>612483.72</v>
      </c>
      <c r="T61" s="79">
        <f t="shared" si="301"/>
        <v>612483.72</v>
      </c>
      <c r="U61" s="79">
        <f t="shared" si="301"/>
        <v>612483.72</v>
      </c>
      <c r="V61" s="79">
        <f t="shared" si="301"/>
        <v>612483.72</v>
      </c>
    </row>
    <row r="62" spans="1:22" s="83" customFormat="1" ht="11.25" hidden="1" outlineLevel="1" x14ac:dyDescent="0.25">
      <c r="A62" s="81" t="s">
        <v>473</v>
      </c>
      <c r="B62" s="82">
        <f>12*51040.31</f>
        <v>612483.72</v>
      </c>
      <c r="C62" s="82">
        <f t="shared" ref="C62" si="302">B62</f>
        <v>612483.72</v>
      </c>
      <c r="D62" s="82">
        <f t="shared" ref="D62" si="303">C62</f>
        <v>612483.72</v>
      </c>
      <c r="E62" s="82">
        <f t="shared" ref="E62" si="304">D62</f>
        <v>612483.72</v>
      </c>
      <c r="F62" s="82">
        <f t="shared" ref="F62" si="305">E62</f>
        <v>612483.72</v>
      </c>
      <c r="G62" s="82">
        <f t="shared" ref="G62" si="306">F62</f>
        <v>612483.72</v>
      </c>
      <c r="H62" s="82">
        <f t="shared" ref="H62" si="307">G62</f>
        <v>612483.72</v>
      </c>
      <c r="I62" s="82">
        <f t="shared" ref="I62" si="308">H62</f>
        <v>612483.72</v>
      </c>
      <c r="J62" s="82">
        <f t="shared" ref="J62" si="309">I62</f>
        <v>612483.72</v>
      </c>
      <c r="K62" s="82">
        <f t="shared" ref="K62" si="310">J62</f>
        <v>612483.72</v>
      </c>
      <c r="L62" s="82">
        <f t="shared" ref="L62" si="311">K62</f>
        <v>612483.72</v>
      </c>
      <c r="M62" s="82">
        <f t="shared" ref="M62" si="312">L62</f>
        <v>612483.72</v>
      </c>
      <c r="N62" s="82">
        <f t="shared" ref="N62" si="313">M62</f>
        <v>612483.72</v>
      </c>
      <c r="O62" s="82">
        <f t="shared" ref="O62" si="314">N62</f>
        <v>612483.72</v>
      </c>
      <c r="P62" s="82">
        <f t="shared" ref="P62" si="315">O62</f>
        <v>612483.72</v>
      </c>
      <c r="Q62" s="82">
        <f t="shared" ref="Q62" si="316">P62</f>
        <v>612483.72</v>
      </c>
      <c r="R62" s="82">
        <f t="shared" ref="R62" si="317">Q62</f>
        <v>612483.72</v>
      </c>
      <c r="S62" s="82">
        <f t="shared" ref="S62" si="318">R62</f>
        <v>612483.72</v>
      </c>
      <c r="T62" s="82">
        <f t="shared" ref="T62" si="319">S62</f>
        <v>612483.72</v>
      </c>
      <c r="U62" s="82">
        <f t="shared" ref="U62" si="320">T62</f>
        <v>612483.72</v>
      </c>
      <c r="V62" s="82">
        <f t="shared" ref="V62" si="321">U62</f>
        <v>612483.72</v>
      </c>
    </row>
    <row r="63" spans="1:22" s="80" customFormat="1" ht="11.25" collapsed="1" x14ac:dyDescent="0.25">
      <c r="A63" s="78" t="s">
        <v>62</v>
      </c>
      <c r="B63" s="79">
        <f t="shared" ref="B63:V63" si="322">SUM(B64:B71)</f>
        <v>901853.73</v>
      </c>
      <c r="C63" s="79">
        <f>SUM(C64:C71)</f>
        <v>714530.96799999999</v>
      </c>
      <c r="D63" s="79">
        <f t="shared" si="322"/>
        <v>517049.47600000002</v>
      </c>
      <c r="E63" s="79">
        <f t="shared" si="322"/>
        <v>457520.37300000002</v>
      </c>
      <c r="F63" s="79">
        <f t="shared" si="322"/>
        <v>437202.913</v>
      </c>
      <c r="G63" s="79">
        <f t="shared" si="322"/>
        <v>408150</v>
      </c>
      <c r="H63" s="79">
        <f t="shared" si="322"/>
        <v>408150</v>
      </c>
      <c r="I63" s="79">
        <f t="shared" si="322"/>
        <v>408150</v>
      </c>
      <c r="J63" s="79">
        <f t="shared" si="322"/>
        <v>408150</v>
      </c>
      <c r="K63" s="79">
        <f t="shared" si="322"/>
        <v>408150</v>
      </c>
      <c r="L63" s="79">
        <f t="shared" si="322"/>
        <v>408150</v>
      </c>
      <c r="M63" s="79">
        <f t="shared" si="322"/>
        <v>408150</v>
      </c>
      <c r="N63" s="79">
        <f t="shared" si="322"/>
        <v>408150</v>
      </c>
      <c r="O63" s="79">
        <f t="shared" si="322"/>
        <v>408150</v>
      </c>
      <c r="P63" s="79">
        <f t="shared" si="322"/>
        <v>408150</v>
      </c>
      <c r="Q63" s="79">
        <f t="shared" si="322"/>
        <v>408150</v>
      </c>
      <c r="R63" s="79">
        <f t="shared" si="322"/>
        <v>408150</v>
      </c>
      <c r="S63" s="79">
        <f t="shared" si="322"/>
        <v>408150</v>
      </c>
      <c r="T63" s="79">
        <f t="shared" si="322"/>
        <v>408150</v>
      </c>
      <c r="U63" s="79">
        <f t="shared" si="322"/>
        <v>408150</v>
      </c>
      <c r="V63" s="79">
        <f t="shared" si="322"/>
        <v>408150</v>
      </c>
    </row>
    <row r="64" spans="1:22" s="83" customFormat="1" ht="11.25" hidden="1" outlineLevel="1" x14ac:dyDescent="0.25">
      <c r="A64" s="81" t="s">
        <v>63</v>
      </c>
      <c r="B64" s="82">
        <f>2012.5*12</f>
        <v>24150</v>
      </c>
      <c r="C64" s="82">
        <f>B64</f>
        <v>24150</v>
      </c>
      <c r="D64" s="82">
        <f>C64</f>
        <v>24150</v>
      </c>
      <c r="E64" s="82">
        <f t="shared" ref="D64:V71" si="323">D64</f>
        <v>24150</v>
      </c>
      <c r="F64" s="82">
        <f t="shared" si="323"/>
        <v>24150</v>
      </c>
      <c r="G64" s="82">
        <f t="shared" si="323"/>
        <v>24150</v>
      </c>
      <c r="H64" s="82">
        <f t="shared" si="323"/>
        <v>24150</v>
      </c>
      <c r="I64" s="82">
        <f t="shared" si="323"/>
        <v>24150</v>
      </c>
      <c r="J64" s="82">
        <f t="shared" si="323"/>
        <v>24150</v>
      </c>
      <c r="K64" s="82">
        <f t="shared" si="323"/>
        <v>24150</v>
      </c>
      <c r="L64" s="82">
        <f t="shared" si="323"/>
        <v>24150</v>
      </c>
      <c r="M64" s="82">
        <f t="shared" si="323"/>
        <v>24150</v>
      </c>
      <c r="N64" s="82">
        <f t="shared" si="323"/>
        <v>24150</v>
      </c>
      <c r="O64" s="82">
        <f t="shared" si="323"/>
        <v>24150</v>
      </c>
      <c r="P64" s="82">
        <f t="shared" si="323"/>
        <v>24150</v>
      </c>
      <c r="Q64" s="82">
        <f t="shared" si="323"/>
        <v>24150</v>
      </c>
      <c r="R64" s="82">
        <f t="shared" si="323"/>
        <v>24150</v>
      </c>
      <c r="S64" s="82">
        <f t="shared" si="323"/>
        <v>24150</v>
      </c>
      <c r="T64" s="82">
        <f t="shared" si="323"/>
        <v>24150</v>
      </c>
      <c r="U64" s="82">
        <f t="shared" si="323"/>
        <v>24150</v>
      </c>
      <c r="V64" s="82">
        <f t="shared" si="323"/>
        <v>24150</v>
      </c>
    </row>
    <row r="65" spans="1:22" s="83" customFormat="1" ht="11.25" hidden="1" outlineLevel="1" x14ac:dyDescent="0.25">
      <c r="A65" s="81" t="s">
        <v>64</v>
      </c>
      <c r="B65" s="82">
        <f>5000*12</f>
        <v>60000</v>
      </c>
      <c r="C65" s="82">
        <f>B65</f>
        <v>60000</v>
      </c>
      <c r="D65" s="82">
        <f t="shared" si="323"/>
        <v>60000</v>
      </c>
      <c r="E65" s="82">
        <f t="shared" si="323"/>
        <v>60000</v>
      </c>
      <c r="F65" s="82">
        <f t="shared" si="323"/>
        <v>60000</v>
      </c>
      <c r="G65" s="82">
        <f t="shared" si="323"/>
        <v>60000</v>
      </c>
      <c r="H65" s="82">
        <f t="shared" si="323"/>
        <v>60000</v>
      </c>
      <c r="I65" s="82">
        <f t="shared" si="323"/>
        <v>60000</v>
      </c>
      <c r="J65" s="82">
        <f t="shared" si="323"/>
        <v>60000</v>
      </c>
      <c r="K65" s="82">
        <f t="shared" si="323"/>
        <v>60000</v>
      </c>
      <c r="L65" s="82">
        <f t="shared" si="323"/>
        <v>60000</v>
      </c>
      <c r="M65" s="82">
        <f t="shared" si="323"/>
        <v>60000</v>
      </c>
      <c r="N65" s="82">
        <f t="shared" si="323"/>
        <v>60000</v>
      </c>
      <c r="O65" s="82">
        <f t="shared" si="323"/>
        <v>60000</v>
      </c>
      <c r="P65" s="82">
        <f t="shared" si="323"/>
        <v>60000</v>
      </c>
      <c r="Q65" s="82">
        <f t="shared" si="323"/>
        <v>60000</v>
      </c>
      <c r="R65" s="82">
        <f t="shared" si="323"/>
        <v>60000</v>
      </c>
      <c r="S65" s="82">
        <f t="shared" si="323"/>
        <v>60000</v>
      </c>
      <c r="T65" s="82">
        <f t="shared" si="323"/>
        <v>60000</v>
      </c>
      <c r="U65" s="82">
        <f t="shared" si="323"/>
        <v>60000</v>
      </c>
      <c r="V65" s="82">
        <f t="shared" si="323"/>
        <v>60000</v>
      </c>
    </row>
    <row r="66" spans="1:22" s="83" customFormat="1" ht="11.25" hidden="1" outlineLevel="1" x14ac:dyDescent="0.25">
      <c r="A66" s="81" t="s">
        <v>65</v>
      </c>
      <c r="B66" s="82">
        <f>3000*12</f>
        <v>36000</v>
      </c>
      <c r="C66" s="82">
        <f t="shared" ref="C66:R71" si="324">B66</f>
        <v>36000</v>
      </c>
      <c r="D66" s="82">
        <f t="shared" si="324"/>
        <v>36000</v>
      </c>
      <c r="E66" s="82">
        <f t="shared" si="324"/>
        <v>36000</v>
      </c>
      <c r="F66" s="82">
        <f t="shared" si="324"/>
        <v>36000</v>
      </c>
      <c r="G66" s="82">
        <f t="shared" si="324"/>
        <v>36000</v>
      </c>
      <c r="H66" s="82">
        <f t="shared" si="324"/>
        <v>36000</v>
      </c>
      <c r="I66" s="82">
        <f t="shared" si="324"/>
        <v>36000</v>
      </c>
      <c r="J66" s="82">
        <f t="shared" si="324"/>
        <v>36000</v>
      </c>
      <c r="K66" s="82">
        <f t="shared" si="324"/>
        <v>36000</v>
      </c>
      <c r="L66" s="82">
        <f t="shared" si="324"/>
        <v>36000</v>
      </c>
      <c r="M66" s="82">
        <f t="shared" si="324"/>
        <v>36000</v>
      </c>
      <c r="N66" s="82">
        <f t="shared" si="324"/>
        <v>36000</v>
      </c>
      <c r="O66" s="82">
        <f t="shared" si="324"/>
        <v>36000</v>
      </c>
      <c r="P66" s="82">
        <f t="shared" si="324"/>
        <v>36000</v>
      </c>
      <c r="Q66" s="82">
        <f t="shared" si="324"/>
        <v>36000</v>
      </c>
      <c r="R66" s="82">
        <f t="shared" si="324"/>
        <v>36000</v>
      </c>
      <c r="S66" s="82">
        <f t="shared" si="323"/>
        <v>36000</v>
      </c>
      <c r="T66" s="82">
        <f t="shared" si="323"/>
        <v>36000</v>
      </c>
      <c r="U66" s="82">
        <f t="shared" si="323"/>
        <v>36000</v>
      </c>
      <c r="V66" s="82">
        <f t="shared" si="323"/>
        <v>36000</v>
      </c>
    </row>
    <row r="67" spans="1:22" s="83" customFormat="1" ht="11.25" hidden="1" outlineLevel="1" x14ac:dyDescent="0.25">
      <c r="A67" s="81" t="s">
        <v>66</v>
      </c>
      <c r="B67" s="82">
        <f>3000*12</f>
        <v>36000</v>
      </c>
      <c r="C67" s="82">
        <f t="shared" si="324"/>
        <v>36000</v>
      </c>
      <c r="D67" s="82">
        <f t="shared" si="323"/>
        <v>36000</v>
      </c>
      <c r="E67" s="82">
        <f t="shared" si="323"/>
        <v>36000</v>
      </c>
      <c r="F67" s="82">
        <f t="shared" si="323"/>
        <v>36000</v>
      </c>
      <c r="G67" s="82">
        <f t="shared" si="323"/>
        <v>36000</v>
      </c>
      <c r="H67" s="82">
        <f t="shared" si="323"/>
        <v>36000</v>
      </c>
      <c r="I67" s="82">
        <f t="shared" si="323"/>
        <v>36000</v>
      </c>
      <c r="J67" s="82">
        <f t="shared" si="323"/>
        <v>36000</v>
      </c>
      <c r="K67" s="82">
        <f t="shared" si="323"/>
        <v>36000</v>
      </c>
      <c r="L67" s="82">
        <f t="shared" si="323"/>
        <v>36000</v>
      </c>
      <c r="M67" s="82">
        <f t="shared" si="323"/>
        <v>36000</v>
      </c>
      <c r="N67" s="82">
        <f t="shared" si="323"/>
        <v>36000</v>
      </c>
      <c r="O67" s="82">
        <f t="shared" si="323"/>
        <v>36000</v>
      </c>
      <c r="P67" s="82">
        <f t="shared" si="323"/>
        <v>36000</v>
      </c>
      <c r="Q67" s="82">
        <f t="shared" si="323"/>
        <v>36000</v>
      </c>
      <c r="R67" s="82">
        <f t="shared" si="323"/>
        <v>36000</v>
      </c>
      <c r="S67" s="82">
        <f t="shared" si="323"/>
        <v>36000</v>
      </c>
      <c r="T67" s="82">
        <f t="shared" si="323"/>
        <v>36000</v>
      </c>
      <c r="U67" s="82">
        <f t="shared" si="323"/>
        <v>36000</v>
      </c>
      <c r="V67" s="82">
        <f t="shared" si="323"/>
        <v>36000</v>
      </c>
    </row>
    <row r="68" spans="1:22" s="83" customFormat="1" ht="11.25" hidden="1" outlineLevel="1" x14ac:dyDescent="0.25">
      <c r="A68" s="81" t="s">
        <v>192</v>
      </c>
      <c r="B68" s="82">
        <f>8000*12</f>
        <v>96000</v>
      </c>
      <c r="C68" s="82">
        <f t="shared" ref="C68:V68" si="325">B68</f>
        <v>96000</v>
      </c>
      <c r="D68" s="82">
        <f t="shared" si="325"/>
        <v>96000</v>
      </c>
      <c r="E68" s="82">
        <f t="shared" si="325"/>
        <v>96000</v>
      </c>
      <c r="F68" s="82">
        <f t="shared" si="325"/>
        <v>96000</v>
      </c>
      <c r="G68" s="82">
        <f t="shared" si="325"/>
        <v>96000</v>
      </c>
      <c r="H68" s="82">
        <f t="shared" si="325"/>
        <v>96000</v>
      </c>
      <c r="I68" s="82">
        <f t="shared" si="325"/>
        <v>96000</v>
      </c>
      <c r="J68" s="82">
        <f t="shared" si="325"/>
        <v>96000</v>
      </c>
      <c r="K68" s="82">
        <f t="shared" si="325"/>
        <v>96000</v>
      </c>
      <c r="L68" s="82">
        <f t="shared" si="325"/>
        <v>96000</v>
      </c>
      <c r="M68" s="82">
        <f t="shared" si="325"/>
        <v>96000</v>
      </c>
      <c r="N68" s="82">
        <f t="shared" si="325"/>
        <v>96000</v>
      </c>
      <c r="O68" s="82">
        <f t="shared" si="325"/>
        <v>96000</v>
      </c>
      <c r="P68" s="82">
        <f t="shared" si="325"/>
        <v>96000</v>
      </c>
      <c r="Q68" s="82">
        <f t="shared" si="325"/>
        <v>96000</v>
      </c>
      <c r="R68" s="82">
        <f t="shared" si="325"/>
        <v>96000</v>
      </c>
      <c r="S68" s="82">
        <f t="shared" si="325"/>
        <v>96000</v>
      </c>
      <c r="T68" s="82">
        <f t="shared" si="325"/>
        <v>96000</v>
      </c>
      <c r="U68" s="82">
        <f t="shared" si="325"/>
        <v>96000</v>
      </c>
      <c r="V68" s="82">
        <f t="shared" si="325"/>
        <v>96000</v>
      </c>
    </row>
    <row r="69" spans="1:22" s="83" customFormat="1" ht="11.25" hidden="1" outlineLevel="1" x14ac:dyDescent="0.25">
      <c r="A69" s="81" t="s">
        <v>67</v>
      </c>
      <c r="B69" s="82">
        <f>30000*2</f>
        <v>60000</v>
      </c>
      <c r="C69" s="82">
        <f t="shared" si="324"/>
        <v>60000</v>
      </c>
      <c r="D69" s="82">
        <f t="shared" si="323"/>
        <v>60000</v>
      </c>
      <c r="E69" s="82">
        <f t="shared" si="323"/>
        <v>60000</v>
      </c>
      <c r="F69" s="82">
        <f t="shared" si="323"/>
        <v>60000</v>
      </c>
      <c r="G69" s="82">
        <f t="shared" si="323"/>
        <v>60000</v>
      </c>
      <c r="H69" s="82">
        <f t="shared" si="323"/>
        <v>60000</v>
      </c>
      <c r="I69" s="82">
        <f t="shared" si="323"/>
        <v>60000</v>
      </c>
      <c r="J69" s="82">
        <f t="shared" si="323"/>
        <v>60000</v>
      </c>
      <c r="K69" s="82">
        <f t="shared" si="323"/>
        <v>60000</v>
      </c>
      <c r="L69" s="82">
        <f t="shared" si="323"/>
        <v>60000</v>
      </c>
      <c r="M69" s="82">
        <f t="shared" si="323"/>
        <v>60000</v>
      </c>
      <c r="N69" s="82">
        <f t="shared" si="323"/>
        <v>60000</v>
      </c>
      <c r="O69" s="82">
        <f t="shared" si="323"/>
        <v>60000</v>
      </c>
      <c r="P69" s="82">
        <f t="shared" si="323"/>
        <v>60000</v>
      </c>
      <c r="Q69" s="82">
        <f t="shared" si="323"/>
        <v>60000</v>
      </c>
      <c r="R69" s="82">
        <f t="shared" si="323"/>
        <v>60000</v>
      </c>
      <c r="S69" s="82">
        <f t="shared" si="323"/>
        <v>60000</v>
      </c>
      <c r="T69" s="82">
        <f t="shared" si="323"/>
        <v>60000</v>
      </c>
      <c r="U69" s="82">
        <f t="shared" si="323"/>
        <v>60000</v>
      </c>
      <c r="V69" s="82">
        <f t="shared" si="323"/>
        <v>60000</v>
      </c>
    </row>
    <row r="70" spans="1:22" s="83" customFormat="1" ht="11.25" hidden="1" outlineLevel="1" x14ac:dyDescent="0.25">
      <c r="A70" s="81" t="s">
        <v>478</v>
      </c>
      <c r="B70" s="82">
        <f>SUM(C70:V70)</f>
        <v>493703.73000000004</v>
      </c>
      <c r="C70" s="82">
        <v>306380.96799999999</v>
      </c>
      <c r="D70" s="82">
        <v>108899.476</v>
      </c>
      <c r="E70" s="82">
        <v>49370.373000000007</v>
      </c>
      <c r="F70" s="82">
        <v>29052.913</v>
      </c>
      <c r="G70" s="82">
        <v>0</v>
      </c>
      <c r="H70" s="82">
        <v>0</v>
      </c>
      <c r="I70" s="82">
        <v>0</v>
      </c>
      <c r="J70" s="82">
        <v>0</v>
      </c>
      <c r="K70" s="82">
        <v>0</v>
      </c>
      <c r="L70" s="82">
        <v>0</v>
      </c>
      <c r="M70" s="82">
        <v>0</v>
      </c>
      <c r="N70" s="82">
        <v>0</v>
      </c>
      <c r="O70" s="82">
        <v>0</v>
      </c>
      <c r="P70" s="82">
        <v>0</v>
      </c>
      <c r="Q70" s="82">
        <v>0</v>
      </c>
      <c r="R70" s="82">
        <v>0</v>
      </c>
      <c r="S70" s="82">
        <v>0</v>
      </c>
      <c r="T70" s="82">
        <v>0</v>
      </c>
      <c r="U70" s="82">
        <v>0</v>
      </c>
      <c r="V70" s="82">
        <v>0</v>
      </c>
    </row>
    <row r="71" spans="1:22" s="83" customFormat="1" ht="11.25" hidden="1" outlineLevel="1" x14ac:dyDescent="0.25">
      <c r="A71" s="81" t="s">
        <v>68</v>
      </c>
      <c r="B71" s="82">
        <f>8000*12</f>
        <v>96000</v>
      </c>
      <c r="C71" s="82">
        <f t="shared" si="324"/>
        <v>96000</v>
      </c>
      <c r="D71" s="82">
        <f t="shared" si="323"/>
        <v>96000</v>
      </c>
      <c r="E71" s="82">
        <f t="shared" si="323"/>
        <v>96000</v>
      </c>
      <c r="F71" s="82">
        <f t="shared" si="323"/>
        <v>96000</v>
      </c>
      <c r="G71" s="82">
        <f t="shared" si="323"/>
        <v>96000</v>
      </c>
      <c r="H71" s="82">
        <f t="shared" si="323"/>
        <v>96000</v>
      </c>
      <c r="I71" s="82">
        <f t="shared" si="323"/>
        <v>96000</v>
      </c>
      <c r="J71" s="82">
        <f t="shared" si="323"/>
        <v>96000</v>
      </c>
      <c r="K71" s="82">
        <f t="shared" si="323"/>
        <v>96000</v>
      </c>
      <c r="L71" s="82">
        <f t="shared" si="323"/>
        <v>96000</v>
      </c>
      <c r="M71" s="82">
        <f t="shared" si="323"/>
        <v>96000</v>
      </c>
      <c r="N71" s="82">
        <f t="shared" si="323"/>
        <v>96000</v>
      </c>
      <c r="O71" s="82">
        <f t="shared" si="323"/>
        <v>96000</v>
      </c>
      <c r="P71" s="82">
        <f t="shared" si="323"/>
        <v>96000</v>
      </c>
      <c r="Q71" s="82">
        <f t="shared" si="323"/>
        <v>96000</v>
      </c>
      <c r="R71" s="82">
        <f t="shared" si="323"/>
        <v>96000</v>
      </c>
      <c r="S71" s="82">
        <f t="shared" si="323"/>
        <v>96000</v>
      </c>
      <c r="T71" s="82">
        <f t="shared" si="323"/>
        <v>96000</v>
      </c>
      <c r="U71" s="82">
        <f t="shared" si="323"/>
        <v>96000</v>
      </c>
      <c r="V71" s="82">
        <f t="shared" si="323"/>
        <v>96000</v>
      </c>
    </row>
    <row r="72" spans="1:22" s="80" customFormat="1" ht="11.25" x14ac:dyDescent="0.25">
      <c r="A72" s="85" t="s">
        <v>26</v>
      </c>
      <c r="B72" s="98">
        <f t="shared" ref="B72:V72" si="326">SUM(B6,B17,B21,B26,B31,B55,B61,B63)</f>
        <v>6781039.3411199991</v>
      </c>
      <c r="C72" s="86">
        <f t="shared" si="326"/>
        <v>6535755.0791199999</v>
      </c>
      <c r="D72" s="86">
        <f t="shared" si="326"/>
        <v>6383273.5871199993</v>
      </c>
      <c r="E72" s="86">
        <f t="shared" si="326"/>
        <v>6298744.4841199992</v>
      </c>
      <c r="F72" s="86">
        <f t="shared" si="326"/>
        <v>6278427.0241199993</v>
      </c>
      <c r="G72" s="86">
        <f t="shared" si="326"/>
        <v>6287335.6111199996</v>
      </c>
      <c r="H72" s="86">
        <f t="shared" si="326"/>
        <v>6262335.6111199996</v>
      </c>
      <c r="I72" s="86">
        <f t="shared" si="326"/>
        <v>6262335.6111199996</v>
      </c>
      <c r="J72" s="86">
        <f t="shared" si="326"/>
        <v>6287335.6111199996</v>
      </c>
      <c r="K72" s="86">
        <f t="shared" si="326"/>
        <v>6262335.6111199996</v>
      </c>
      <c r="L72" s="86">
        <f t="shared" si="326"/>
        <v>6262335.6111199996</v>
      </c>
      <c r="M72" s="86">
        <f t="shared" si="326"/>
        <v>6287335.6111199996</v>
      </c>
      <c r="N72" s="86">
        <f t="shared" si="326"/>
        <v>6262335.6111199996</v>
      </c>
      <c r="O72" s="86">
        <f t="shared" si="326"/>
        <v>6262335.6111199996</v>
      </c>
      <c r="P72" s="86">
        <f t="shared" si="326"/>
        <v>6287335.6111199996</v>
      </c>
      <c r="Q72" s="86">
        <f t="shared" si="326"/>
        <v>6262335.6111199996</v>
      </c>
      <c r="R72" s="86">
        <f t="shared" si="326"/>
        <v>6262335.6111199996</v>
      </c>
      <c r="S72" s="86">
        <f t="shared" si="326"/>
        <v>6287335.6111199996</v>
      </c>
      <c r="T72" s="86">
        <f t="shared" si="326"/>
        <v>6262335.6111199996</v>
      </c>
      <c r="U72" s="86">
        <f t="shared" si="326"/>
        <v>6262335.6111199996</v>
      </c>
      <c r="V72" s="86">
        <f t="shared" si="326"/>
        <v>6287335.6111199996</v>
      </c>
    </row>
    <row r="78" spans="1:22" ht="15" x14ac:dyDescent="0.25">
      <c r="A78" s="107" t="s">
        <v>479</v>
      </c>
      <c r="B78" s="107"/>
      <c r="C78" s="97">
        <f>B72+'SALÁRIOS - CEN1'!O51</f>
        <v>17845183.65769925</v>
      </c>
      <c r="E78" s="96"/>
    </row>
    <row r="79" spans="1:22" ht="15" x14ac:dyDescent="0.25">
      <c r="C79" s="89"/>
      <c r="E79" s="1"/>
    </row>
    <row r="80" spans="1:22" ht="15" x14ac:dyDescent="0.25">
      <c r="E80" s="1"/>
    </row>
    <row r="81" spans="1:1" ht="15" x14ac:dyDescent="0.25">
      <c r="A81" s="1"/>
    </row>
  </sheetData>
  <mergeCells count="3">
    <mergeCell ref="A1:E1"/>
    <mergeCell ref="A2:E2"/>
    <mergeCell ref="A78:B78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tabSelected="1" workbookViewId="0">
      <pane xSplit="1" ySplit="6" topLeftCell="B43" activePane="bottomRight" state="frozen"/>
      <selection activeCell="D50" sqref="D50"/>
      <selection pane="topRight" activeCell="D50" sqref="D50"/>
      <selection pane="bottomLeft" activeCell="D50" sqref="D50"/>
      <selection pane="bottomRight" activeCell="M57" sqref="M57"/>
    </sheetView>
  </sheetViews>
  <sheetFormatPr defaultColWidth="9.140625" defaultRowHeight="12" x14ac:dyDescent="0.25"/>
  <cols>
    <col min="1" max="1" width="30.5703125" style="30" bestFit="1" customWidth="1"/>
    <col min="2" max="3" width="7.140625" style="29" bestFit="1" customWidth="1"/>
    <col min="4" max="4" width="5.140625" style="29" bestFit="1" customWidth="1"/>
    <col min="5" max="5" width="9.85546875" style="3" bestFit="1" customWidth="1"/>
    <col min="6" max="6" width="7.28515625" style="3" bestFit="1" customWidth="1"/>
    <col min="7" max="7" width="6.7109375" style="3" bestFit="1" customWidth="1"/>
    <col min="8" max="8" width="11.5703125" style="3" bestFit="1" customWidth="1"/>
    <col min="9" max="9" width="13.5703125" style="3" bestFit="1" customWidth="1"/>
    <col min="10" max="10" width="7.28515625" style="3" bestFit="1" customWidth="1"/>
    <col min="11" max="11" width="7.7109375" style="3" bestFit="1" customWidth="1"/>
    <col min="12" max="12" width="6.85546875" style="3" bestFit="1" customWidth="1"/>
    <col min="13" max="13" width="14.140625" style="3" bestFit="1" customWidth="1"/>
    <col min="14" max="34" width="12" style="3" bestFit="1" customWidth="1"/>
    <col min="35" max="16384" width="9.140625" style="3"/>
  </cols>
  <sheetData>
    <row r="1" spans="1:34" x14ac:dyDescent="0.25">
      <c r="A1" s="105" t="s">
        <v>0</v>
      </c>
      <c r="B1" s="105"/>
    </row>
    <row r="2" spans="1:34" x14ac:dyDescent="0.25">
      <c r="A2" s="105" t="s">
        <v>16</v>
      </c>
      <c r="B2" s="105"/>
    </row>
    <row r="4" spans="1:34" s="4" customFormat="1" x14ac:dyDescent="0.25">
      <c r="A4" s="31"/>
      <c r="B4" s="32"/>
      <c r="C4" s="32"/>
      <c r="D4" s="32"/>
    </row>
    <row r="5" spans="1:34" s="5" customFormat="1" x14ac:dyDescent="0.25">
      <c r="A5" s="33" t="s">
        <v>1</v>
      </c>
      <c r="B5" s="34"/>
      <c r="C5" s="34"/>
      <c r="D5" s="34"/>
      <c r="G5" s="103" t="s">
        <v>153</v>
      </c>
      <c r="H5" s="104"/>
    </row>
    <row r="6" spans="1:34" s="4" customFormat="1" ht="36" x14ac:dyDescent="0.25">
      <c r="A6" s="35" t="s">
        <v>157</v>
      </c>
      <c r="B6" s="36" t="s">
        <v>166</v>
      </c>
      <c r="C6" s="36" t="s">
        <v>168</v>
      </c>
      <c r="D6" s="36" t="s">
        <v>169</v>
      </c>
      <c r="E6" s="36" t="s">
        <v>186</v>
      </c>
      <c r="F6" s="6" t="s">
        <v>164</v>
      </c>
      <c r="G6" s="36" t="s">
        <v>154</v>
      </c>
      <c r="H6" s="36" t="s">
        <v>158</v>
      </c>
      <c r="I6" s="36" t="s">
        <v>187</v>
      </c>
      <c r="J6" s="36" t="s">
        <v>188</v>
      </c>
      <c r="K6" s="36" t="s">
        <v>356</v>
      </c>
      <c r="L6" s="36" t="s">
        <v>357</v>
      </c>
      <c r="M6" s="36" t="s">
        <v>189</v>
      </c>
      <c r="N6" s="36" t="s">
        <v>472</v>
      </c>
      <c r="O6" s="36" t="s">
        <v>70</v>
      </c>
      <c r="P6" s="36" t="s">
        <v>71</v>
      </c>
      <c r="Q6" s="36" t="s">
        <v>72</v>
      </c>
      <c r="R6" s="36" t="s">
        <v>73</v>
      </c>
      <c r="S6" s="36" t="s">
        <v>74</v>
      </c>
      <c r="T6" s="36" t="s">
        <v>75</v>
      </c>
      <c r="U6" s="36" t="s">
        <v>76</v>
      </c>
      <c r="V6" s="36" t="s">
        <v>77</v>
      </c>
      <c r="W6" s="36" t="s">
        <v>78</v>
      </c>
      <c r="X6" s="36" t="s">
        <v>79</v>
      </c>
      <c r="Y6" s="36" t="s">
        <v>80</v>
      </c>
      <c r="Z6" s="36" t="s">
        <v>81</v>
      </c>
      <c r="AA6" s="36" t="s">
        <v>82</v>
      </c>
      <c r="AB6" s="36" t="s">
        <v>83</v>
      </c>
      <c r="AC6" s="36" t="s">
        <v>84</v>
      </c>
      <c r="AD6" s="36" t="s">
        <v>85</v>
      </c>
      <c r="AE6" s="36" t="s">
        <v>86</v>
      </c>
      <c r="AF6" s="36" t="s">
        <v>87</v>
      </c>
      <c r="AG6" s="36" t="s">
        <v>88</v>
      </c>
      <c r="AH6" s="36" t="s">
        <v>89</v>
      </c>
    </row>
    <row r="7" spans="1:34" x14ac:dyDescent="0.25">
      <c r="A7" s="37" t="s">
        <v>2</v>
      </c>
      <c r="B7" s="9">
        <v>1</v>
      </c>
      <c r="C7" s="9" t="s">
        <v>171</v>
      </c>
      <c r="D7" s="9">
        <v>1</v>
      </c>
      <c r="E7" s="19">
        <v>15500</v>
      </c>
      <c r="F7" s="9" t="s">
        <v>185</v>
      </c>
      <c r="G7" s="38">
        <f>IF(F7="Noturno",22.5%,0%)</f>
        <v>0</v>
      </c>
      <c r="H7" s="39">
        <v>0</v>
      </c>
      <c r="I7" s="40">
        <f>E7*(1+G7+H7)</f>
        <v>15500</v>
      </c>
      <c r="J7" s="41">
        <f>ENCARGOS!$C$33</f>
        <v>0.79490000000000005</v>
      </c>
      <c r="K7" s="17">
        <v>0</v>
      </c>
      <c r="L7" s="17">
        <v>484</v>
      </c>
      <c r="M7" s="17">
        <f>I7*(1+J7)+K7+L7</f>
        <v>28304.95</v>
      </c>
      <c r="N7" s="17">
        <f t="shared" ref="N7:N50" si="0">M7*D7</f>
        <v>28304.95</v>
      </c>
      <c r="O7" s="17">
        <f>$N$7*12</f>
        <v>339659.4</v>
      </c>
      <c r="P7" s="17">
        <f t="shared" ref="P7:AH7" si="1">$N$7*12</f>
        <v>339659.4</v>
      </c>
      <c r="Q7" s="17">
        <f t="shared" si="1"/>
        <v>339659.4</v>
      </c>
      <c r="R7" s="17">
        <f t="shared" si="1"/>
        <v>339659.4</v>
      </c>
      <c r="S7" s="17">
        <f t="shared" si="1"/>
        <v>339659.4</v>
      </c>
      <c r="T7" s="17">
        <f t="shared" si="1"/>
        <v>339659.4</v>
      </c>
      <c r="U7" s="17">
        <f t="shared" si="1"/>
        <v>339659.4</v>
      </c>
      <c r="V7" s="17">
        <f t="shared" si="1"/>
        <v>339659.4</v>
      </c>
      <c r="W7" s="17">
        <f t="shared" si="1"/>
        <v>339659.4</v>
      </c>
      <c r="X7" s="17">
        <f t="shared" si="1"/>
        <v>339659.4</v>
      </c>
      <c r="Y7" s="17">
        <f t="shared" si="1"/>
        <v>339659.4</v>
      </c>
      <c r="Z7" s="17">
        <f t="shared" si="1"/>
        <v>339659.4</v>
      </c>
      <c r="AA7" s="17">
        <f t="shared" si="1"/>
        <v>339659.4</v>
      </c>
      <c r="AB7" s="17">
        <f t="shared" si="1"/>
        <v>339659.4</v>
      </c>
      <c r="AC7" s="17">
        <f t="shared" si="1"/>
        <v>339659.4</v>
      </c>
      <c r="AD7" s="17">
        <f t="shared" si="1"/>
        <v>339659.4</v>
      </c>
      <c r="AE7" s="17">
        <f t="shared" si="1"/>
        <v>339659.4</v>
      </c>
      <c r="AF7" s="17">
        <f t="shared" si="1"/>
        <v>339659.4</v>
      </c>
      <c r="AG7" s="17">
        <f t="shared" si="1"/>
        <v>339659.4</v>
      </c>
      <c r="AH7" s="17">
        <f t="shared" si="1"/>
        <v>339659.4</v>
      </c>
    </row>
    <row r="8" spans="1:34" x14ac:dyDescent="0.25">
      <c r="A8" s="12" t="s">
        <v>3</v>
      </c>
      <c r="B8" s="11">
        <v>1</v>
      </c>
      <c r="C8" s="11" t="s">
        <v>171</v>
      </c>
      <c r="D8" s="11">
        <v>1</v>
      </c>
      <c r="E8" s="14">
        <v>1826.64</v>
      </c>
      <c r="F8" s="11" t="s">
        <v>185</v>
      </c>
      <c r="G8" s="42">
        <f t="shared" ref="G8:G50" si="2">IF(F8="Noturno",22.5%,0%)</f>
        <v>0</v>
      </c>
      <c r="H8" s="43">
        <v>0</v>
      </c>
      <c r="I8" s="44">
        <f t="shared" ref="I8:I50" si="3">E8*(1+G8+H8)</f>
        <v>1826.64</v>
      </c>
      <c r="J8" s="45">
        <f>ENCARGOS!$C$33</f>
        <v>0.79490000000000005</v>
      </c>
      <c r="K8" s="16">
        <v>308</v>
      </c>
      <c r="L8" s="16">
        <v>484</v>
      </c>
      <c r="M8" s="16">
        <f t="shared" ref="M8:M50" si="4">I8*(1+J8)+K8+L8</f>
        <v>4070.6361360000005</v>
      </c>
      <c r="N8" s="16">
        <f t="shared" si="0"/>
        <v>4070.6361360000005</v>
      </c>
      <c r="O8" s="16">
        <f>$N$8*12</f>
        <v>48847.633632000005</v>
      </c>
      <c r="P8" s="16">
        <f t="shared" ref="P8:AH8" si="5">$N$8*12</f>
        <v>48847.633632000005</v>
      </c>
      <c r="Q8" s="16">
        <f t="shared" si="5"/>
        <v>48847.633632000005</v>
      </c>
      <c r="R8" s="16">
        <f t="shared" si="5"/>
        <v>48847.633632000005</v>
      </c>
      <c r="S8" s="16">
        <f t="shared" si="5"/>
        <v>48847.633632000005</v>
      </c>
      <c r="T8" s="16">
        <f t="shared" si="5"/>
        <v>48847.633632000005</v>
      </c>
      <c r="U8" s="16">
        <f t="shared" si="5"/>
        <v>48847.633632000005</v>
      </c>
      <c r="V8" s="16">
        <f t="shared" si="5"/>
        <v>48847.633632000005</v>
      </c>
      <c r="W8" s="16">
        <f t="shared" si="5"/>
        <v>48847.633632000005</v>
      </c>
      <c r="X8" s="16">
        <f t="shared" si="5"/>
        <v>48847.633632000005</v>
      </c>
      <c r="Y8" s="16">
        <f t="shared" si="5"/>
        <v>48847.633632000005</v>
      </c>
      <c r="Z8" s="16">
        <f t="shared" si="5"/>
        <v>48847.633632000005</v>
      </c>
      <c r="AA8" s="16">
        <f t="shared" si="5"/>
        <v>48847.633632000005</v>
      </c>
      <c r="AB8" s="16">
        <f t="shared" si="5"/>
        <v>48847.633632000005</v>
      </c>
      <c r="AC8" s="16">
        <f t="shared" si="5"/>
        <v>48847.633632000005</v>
      </c>
      <c r="AD8" s="16">
        <f t="shared" si="5"/>
        <v>48847.633632000005</v>
      </c>
      <c r="AE8" s="16">
        <f t="shared" si="5"/>
        <v>48847.633632000005</v>
      </c>
      <c r="AF8" s="16">
        <f t="shared" si="5"/>
        <v>48847.633632000005</v>
      </c>
      <c r="AG8" s="16">
        <f t="shared" si="5"/>
        <v>48847.633632000005</v>
      </c>
      <c r="AH8" s="16">
        <f t="shared" si="5"/>
        <v>48847.633632000005</v>
      </c>
    </row>
    <row r="9" spans="1:34" ht="24" x14ac:dyDescent="0.25">
      <c r="A9" s="37" t="s">
        <v>477</v>
      </c>
      <c r="B9" s="9">
        <v>1</v>
      </c>
      <c r="C9" s="9" t="s">
        <v>171</v>
      </c>
      <c r="D9" s="9">
        <v>1</v>
      </c>
      <c r="E9" s="19">
        <v>8500</v>
      </c>
      <c r="F9" s="9" t="s">
        <v>185</v>
      </c>
      <c r="G9" s="38">
        <f t="shared" si="2"/>
        <v>0</v>
      </c>
      <c r="H9" s="39">
        <v>0</v>
      </c>
      <c r="I9" s="40">
        <f t="shared" si="3"/>
        <v>8500</v>
      </c>
      <c r="J9" s="41">
        <f>ENCARGOS!$C$33</f>
        <v>0.79490000000000005</v>
      </c>
      <c r="K9" s="17">
        <v>0</v>
      </c>
      <c r="L9" s="17">
        <v>484</v>
      </c>
      <c r="M9" s="17">
        <f t="shared" si="4"/>
        <v>15740.650000000001</v>
      </c>
      <c r="N9" s="17">
        <f t="shared" si="0"/>
        <v>15740.650000000001</v>
      </c>
      <c r="O9" s="17">
        <f>$N$9*12</f>
        <v>188887.80000000002</v>
      </c>
      <c r="P9" s="17">
        <f t="shared" ref="P9:AH9" si="6">$N$9*12</f>
        <v>188887.80000000002</v>
      </c>
      <c r="Q9" s="17">
        <f t="shared" si="6"/>
        <v>188887.80000000002</v>
      </c>
      <c r="R9" s="17">
        <f t="shared" si="6"/>
        <v>188887.80000000002</v>
      </c>
      <c r="S9" s="17">
        <f t="shared" si="6"/>
        <v>188887.80000000002</v>
      </c>
      <c r="T9" s="17">
        <f t="shared" si="6"/>
        <v>188887.80000000002</v>
      </c>
      <c r="U9" s="17">
        <f t="shared" si="6"/>
        <v>188887.80000000002</v>
      </c>
      <c r="V9" s="17">
        <f t="shared" si="6"/>
        <v>188887.80000000002</v>
      </c>
      <c r="W9" s="17">
        <f t="shared" si="6"/>
        <v>188887.80000000002</v>
      </c>
      <c r="X9" s="17">
        <f t="shared" si="6"/>
        <v>188887.80000000002</v>
      </c>
      <c r="Y9" s="17">
        <f t="shared" si="6"/>
        <v>188887.80000000002</v>
      </c>
      <c r="Z9" s="17">
        <f t="shared" si="6"/>
        <v>188887.80000000002</v>
      </c>
      <c r="AA9" s="17">
        <f t="shared" si="6"/>
        <v>188887.80000000002</v>
      </c>
      <c r="AB9" s="17">
        <f t="shared" si="6"/>
        <v>188887.80000000002</v>
      </c>
      <c r="AC9" s="17">
        <f t="shared" si="6"/>
        <v>188887.80000000002</v>
      </c>
      <c r="AD9" s="17">
        <f t="shared" si="6"/>
        <v>188887.80000000002</v>
      </c>
      <c r="AE9" s="17">
        <f t="shared" si="6"/>
        <v>188887.80000000002</v>
      </c>
      <c r="AF9" s="17">
        <f t="shared" si="6"/>
        <v>188887.80000000002</v>
      </c>
      <c r="AG9" s="17">
        <f t="shared" si="6"/>
        <v>188887.80000000002</v>
      </c>
      <c r="AH9" s="17">
        <f t="shared" si="6"/>
        <v>188887.80000000002</v>
      </c>
    </row>
    <row r="10" spans="1:34" x14ac:dyDescent="0.25">
      <c r="A10" s="12" t="s">
        <v>175</v>
      </c>
      <c r="B10" s="11">
        <v>1</v>
      </c>
      <c r="C10" s="11" t="s">
        <v>171</v>
      </c>
      <c r="D10" s="11">
        <v>1</v>
      </c>
      <c r="E10" s="14">
        <v>4231.2</v>
      </c>
      <c r="F10" s="11" t="s">
        <v>185</v>
      </c>
      <c r="G10" s="42">
        <f t="shared" si="2"/>
        <v>0</v>
      </c>
      <c r="H10" s="43">
        <v>0</v>
      </c>
      <c r="I10" s="44">
        <f t="shared" si="3"/>
        <v>4231.2</v>
      </c>
      <c r="J10" s="45">
        <f>ENCARGOS!$C$33</f>
        <v>0.79490000000000005</v>
      </c>
      <c r="K10" s="16">
        <v>0</v>
      </c>
      <c r="L10" s="16">
        <v>484</v>
      </c>
      <c r="M10" s="16">
        <f t="shared" si="4"/>
        <v>8078.5808800000004</v>
      </c>
      <c r="N10" s="16">
        <f t="shared" si="0"/>
        <v>8078.5808800000004</v>
      </c>
      <c r="O10" s="16">
        <f>$N$10*12</f>
        <v>96942.970560000002</v>
      </c>
      <c r="P10" s="16">
        <f t="shared" ref="P10:AH10" si="7">$N$10*12</f>
        <v>96942.970560000002</v>
      </c>
      <c r="Q10" s="16">
        <f t="shared" si="7"/>
        <v>96942.970560000002</v>
      </c>
      <c r="R10" s="16">
        <f t="shared" si="7"/>
        <v>96942.970560000002</v>
      </c>
      <c r="S10" s="16">
        <f t="shared" si="7"/>
        <v>96942.970560000002</v>
      </c>
      <c r="T10" s="16">
        <f t="shared" si="7"/>
        <v>96942.970560000002</v>
      </c>
      <c r="U10" s="16">
        <f t="shared" si="7"/>
        <v>96942.970560000002</v>
      </c>
      <c r="V10" s="16">
        <f t="shared" si="7"/>
        <v>96942.970560000002</v>
      </c>
      <c r="W10" s="16">
        <f t="shared" si="7"/>
        <v>96942.970560000002</v>
      </c>
      <c r="X10" s="16">
        <f t="shared" si="7"/>
        <v>96942.970560000002</v>
      </c>
      <c r="Y10" s="16">
        <f t="shared" si="7"/>
        <v>96942.970560000002</v>
      </c>
      <c r="Z10" s="16">
        <f t="shared" si="7"/>
        <v>96942.970560000002</v>
      </c>
      <c r="AA10" s="16">
        <f t="shared" si="7"/>
        <v>96942.970560000002</v>
      </c>
      <c r="AB10" s="16">
        <f t="shared" si="7"/>
        <v>96942.970560000002</v>
      </c>
      <c r="AC10" s="16">
        <f t="shared" si="7"/>
        <v>96942.970560000002</v>
      </c>
      <c r="AD10" s="16">
        <f t="shared" si="7"/>
        <v>96942.970560000002</v>
      </c>
      <c r="AE10" s="16">
        <f t="shared" si="7"/>
        <v>96942.970560000002</v>
      </c>
      <c r="AF10" s="16">
        <f t="shared" si="7"/>
        <v>96942.970560000002</v>
      </c>
      <c r="AG10" s="16">
        <f t="shared" si="7"/>
        <v>96942.970560000002</v>
      </c>
      <c r="AH10" s="16">
        <f t="shared" si="7"/>
        <v>96942.970560000002</v>
      </c>
    </row>
    <row r="11" spans="1:34" x14ac:dyDescent="0.25">
      <c r="A11" s="12" t="s">
        <v>176</v>
      </c>
      <c r="B11" s="11">
        <v>1</v>
      </c>
      <c r="C11" s="11" t="s">
        <v>171</v>
      </c>
      <c r="D11" s="11">
        <v>1</v>
      </c>
      <c r="E11" s="14">
        <v>4231.2</v>
      </c>
      <c r="F11" s="11" t="s">
        <v>185</v>
      </c>
      <c r="G11" s="42">
        <f t="shared" si="2"/>
        <v>0</v>
      </c>
      <c r="H11" s="43">
        <v>0</v>
      </c>
      <c r="I11" s="44">
        <f t="shared" si="3"/>
        <v>4231.2</v>
      </c>
      <c r="J11" s="45">
        <f>ENCARGOS!$C$33</f>
        <v>0.79490000000000005</v>
      </c>
      <c r="K11" s="16">
        <v>0</v>
      </c>
      <c r="L11" s="16">
        <v>484</v>
      </c>
      <c r="M11" s="16">
        <f t="shared" si="4"/>
        <v>8078.5808800000004</v>
      </c>
      <c r="N11" s="16">
        <f t="shared" si="0"/>
        <v>8078.5808800000004</v>
      </c>
      <c r="O11" s="16">
        <f>$N$11*12</f>
        <v>96942.970560000002</v>
      </c>
      <c r="P11" s="16">
        <f t="shared" ref="P11:AH11" si="8">$N$11*12</f>
        <v>96942.970560000002</v>
      </c>
      <c r="Q11" s="16">
        <f t="shared" si="8"/>
        <v>96942.970560000002</v>
      </c>
      <c r="R11" s="16">
        <f t="shared" si="8"/>
        <v>96942.970560000002</v>
      </c>
      <c r="S11" s="16">
        <f t="shared" si="8"/>
        <v>96942.970560000002</v>
      </c>
      <c r="T11" s="16">
        <f t="shared" si="8"/>
        <v>96942.970560000002</v>
      </c>
      <c r="U11" s="16">
        <f t="shared" si="8"/>
        <v>96942.970560000002</v>
      </c>
      <c r="V11" s="16">
        <f t="shared" si="8"/>
        <v>96942.970560000002</v>
      </c>
      <c r="W11" s="16">
        <f t="shared" si="8"/>
        <v>96942.970560000002</v>
      </c>
      <c r="X11" s="16">
        <f t="shared" si="8"/>
        <v>96942.970560000002</v>
      </c>
      <c r="Y11" s="16">
        <f t="shared" si="8"/>
        <v>96942.970560000002</v>
      </c>
      <c r="Z11" s="16">
        <f t="shared" si="8"/>
        <v>96942.970560000002</v>
      </c>
      <c r="AA11" s="16">
        <f t="shared" si="8"/>
        <v>96942.970560000002</v>
      </c>
      <c r="AB11" s="16">
        <f t="shared" si="8"/>
        <v>96942.970560000002</v>
      </c>
      <c r="AC11" s="16">
        <f t="shared" si="8"/>
        <v>96942.970560000002</v>
      </c>
      <c r="AD11" s="16">
        <f t="shared" si="8"/>
        <v>96942.970560000002</v>
      </c>
      <c r="AE11" s="16">
        <f t="shared" si="8"/>
        <v>96942.970560000002</v>
      </c>
      <c r="AF11" s="16">
        <f t="shared" si="8"/>
        <v>96942.970560000002</v>
      </c>
      <c r="AG11" s="16">
        <f t="shared" si="8"/>
        <v>96942.970560000002</v>
      </c>
      <c r="AH11" s="16">
        <f t="shared" si="8"/>
        <v>96942.970560000002</v>
      </c>
    </row>
    <row r="12" spans="1:34" ht="24" x14ac:dyDescent="0.25">
      <c r="A12" s="12" t="s">
        <v>177</v>
      </c>
      <c r="B12" s="11">
        <v>1</v>
      </c>
      <c r="C12" s="11" t="s">
        <v>171</v>
      </c>
      <c r="D12" s="11">
        <v>1</v>
      </c>
      <c r="E12" s="14">
        <v>4231.2</v>
      </c>
      <c r="F12" s="11" t="s">
        <v>185</v>
      </c>
      <c r="G12" s="42">
        <f t="shared" si="2"/>
        <v>0</v>
      </c>
      <c r="H12" s="43">
        <v>0</v>
      </c>
      <c r="I12" s="44">
        <f t="shared" si="3"/>
        <v>4231.2</v>
      </c>
      <c r="J12" s="45">
        <f>ENCARGOS!$C$33</f>
        <v>0.79490000000000005</v>
      </c>
      <c r="K12" s="16">
        <v>0</v>
      </c>
      <c r="L12" s="16">
        <v>484</v>
      </c>
      <c r="M12" s="16">
        <f t="shared" si="4"/>
        <v>8078.5808800000004</v>
      </c>
      <c r="N12" s="16">
        <f t="shared" si="0"/>
        <v>8078.5808800000004</v>
      </c>
      <c r="O12" s="16">
        <f>$N$12*12</f>
        <v>96942.970560000002</v>
      </c>
      <c r="P12" s="16">
        <f t="shared" ref="P12:AH12" si="9">$N$12*12</f>
        <v>96942.970560000002</v>
      </c>
      <c r="Q12" s="16">
        <f t="shared" si="9"/>
        <v>96942.970560000002</v>
      </c>
      <c r="R12" s="16">
        <f t="shared" si="9"/>
        <v>96942.970560000002</v>
      </c>
      <c r="S12" s="16">
        <f t="shared" si="9"/>
        <v>96942.970560000002</v>
      </c>
      <c r="T12" s="16">
        <f t="shared" si="9"/>
        <v>96942.970560000002</v>
      </c>
      <c r="U12" s="16">
        <f t="shared" si="9"/>
        <v>96942.970560000002</v>
      </c>
      <c r="V12" s="16">
        <f t="shared" si="9"/>
        <v>96942.970560000002</v>
      </c>
      <c r="W12" s="16">
        <f t="shared" si="9"/>
        <v>96942.970560000002</v>
      </c>
      <c r="X12" s="16">
        <f t="shared" si="9"/>
        <v>96942.970560000002</v>
      </c>
      <c r="Y12" s="16">
        <f t="shared" si="9"/>
        <v>96942.970560000002</v>
      </c>
      <c r="Z12" s="16">
        <f t="shared" si="9"/>
        <v>96942.970560000002</v>
      </c>
      <c r="AA12" s="16">
        <f t="shared" si="9"/>
        <v>96942.970560000002</v>
      </c>
      <c r="AB12" s="16">
        <f t="shared" si="9"/>
        <v>96942.970560000002</v>
      </c>
      <c r="AC12" s="16">
        <f t="shared" si="9"/>
        <v>96942.970560000002</v>
      </c>
      <c r="AD12" s="16">
        <f t="shared" si="9"/>
        <v>96942.970560000002</v>
      </c>
      <c r="AE12" s="16">
        <f t="shared" si="9"/>
        <v>96942.970560000002</v>
      </c>
      <c r="AF12" s="16">
        <f t="shared" si="9"/>
        <v>96942.970560000002</v>
      </c>
      <c r="AG12" s="16">
        <f t="shared" si="9"/>
        <v>96942.970560000002</v>
      </c>
      <c r="AH12" s="16">
        <f t="shared" si="9"/>
        <v>96942.970560000002</v>
      </c>
    </row>
    <row r="13" spans="1:34" x14ac:dyDescent="0.25">
      <c r="A13" s="88" t="s">
        <v>470</v>
      </c>
      <c r="B13" s="95">
        <v>1</v>
      </c>
      <c r="C13" s="11" t="s">
        <v>171</v>
      </c>
      <c r="D13" s="11">
        <v>1</v>
      </c>
      <c r="E13" s="14">
        <v>2400</v>
      </c>
      <c r="F13" s="11" t="s">
        <v>185</v>
      </c>
      <c r="G13" s="42">
        <f t="shared" si="2"/>
        <v>0</v>
      </c>
      <c r="H13" s="43">
        <v>0</v>
      </c>
      <c r="I13" s="44">
        <f t="shared" si="3"/>
        <v>2400</v>
      </c>
      <c r="J13" s="45">
        <f>ENCARGOS!$C$33</f>
        <v>0.79490000000000005</v>
      </c>
      <c r="K13" s="16">
        <v>308</v>
      </c>
      <c r="L13" s="16">
        <v>484</v>
      </c>
      <c r="M13" s="16">
        <f t="shared" si="4"/>
        <v>5099.76</v>
      </c>
      <c r="N13" s="16">
        <f t="shared" si="0"/>
        <v>5099.76</v>
      </c>
      <c r="O13" s="16">
        <f>$N$13*12</f>
        <v>61197.120000000003</v>
      </c>
      <c r="P13" s="16">
        <f t="shared" ref="P13:AH13" si="10">$N$13*12</f>
        <v>61197.120000000003</v>
      </c>
      <c r="Q13" s="16">
        <f t="shared" si="10"/>
        <v>61197.120000000003</v>
      </c>
      <c r="R13" s="16">
        <f t="shared" si="10"/>
        <v>61197.120000000003</v>
      </c>
      <c r="S13" s="16">
        <f t="shared" si="10"/>
        <v>61197.120000000003</v>
      </c>
      <c r="T13" s="16">
        <f t="shared" si="10"/>
        <v>61197.120000000003</v>
      </c>
      <c r="U13" s="16">
        <f t="shared" si="10"/>
        <v>61197.120000000003</v>
      </c>
      <c r="V13" s="16">
        <f t="shared" si="10"/>
        <v>61197.120000000003</v>
      </c>
      <c r="W13" s="16">
        <f t="shared" si="10"/>
        <v>61197.120000000003</v>
      </c>
      <c r="X13" s="16">
        <f t="shared" si="10"/>
        <v>61197.120000000003</v>
      </c>
      <c r="Y13" s="16">
        <f t="shared" si="10"/>
        <v>61197.120000000003</v>
      </c>
      <c r="Z13" s="16">
        <f t="shared" si="10"/>
        <v>61197.120000000003</v>
      </c>
      <c r="AA13" s="16">
        <f t="shared" si="10"/>
        <v>61197.120000000003</v>
      </c>
      <c r="AB13" s="16">
        <f t="shared" si="10"/>
        <v>61197.120000000003</v>
      </c>
      <c r="AC13" s="16">
        <f t="shared" si="10"/>
        <v>61197.120000000003</v>
      </c>
      <c r="AD13" s="16">
        <f t="shared" si="10"/>
        <v>61197.120000000003</v>
      </c>
      <c r="AE13" s="16">
        <f t="shared" si="10"/>
        <v>61197.120000000003</v>
      </c>
      <c r="AF13" s="16">
        <f t="shared" si="10"/>
        <v>61197.120000000003</v>
      </c>
      <c r="AG13" s="16">
        <f t="shared" si="10"/>
        <v>61197.120000000003</v>
      </c>
      <c r="AH13" s="16">
        <f t="shared" si="10"/>
        <v>61197.120000000003</v>
      </c>
    </row>
    <row r="14" spans="1:34" x14ac:dyDescent="0.25">
      <c r="A14" s="99" t="s">
        <v>4</v>
      </c>
      <c r="B14" s="101">
        <v>1</v>
      </c>
      <c r="C14" s="101" t="s">
        <v>170</v>
      </c>
      <c r="D14" s="11">
        <v>2</v>
      </c>
      <c r="E14" s="14">
        <v>2400</v>
      </c>
      <c r="F14" s="11" t="s">
        <v>185</v>
      </c>
      <c r="G14" s="42">
        <f t="shared" si="2"/>
        <v>0</v>
      </c>
      <c r="H14" s="43">
        <v>0</v>
      </c>
      <c r="I14" s="44">
        <f t="shared" si="3"/>
        <v>2400</v>
      </c>
      <c r="J14" s="45">
        <f>ENCARGOS!$C$33</f>
        <v>0.79490000000000005</v>
      </c>
      <c r="K14" s="16">
        <v>308</v>
      </c>
      <c r="L14" s="16">
        <v>484</v>
      </c>
      <c r="M14" s="16">
        <f t="shared" si="4"/>
        <v>5099.76</v>
      </c>
      <c r="N14" s="16">
        <f t="shared" si="0"/>
        <v>10199.52</v>
      </c>
      <c r="O14" s="16">
        <f>$N$14*12</f>
        <v>122394.24000000001</v>
      </c>
      <c r="P14" s="16">
        <f t="shared" ref="P14:AH14" si="11">$N$14*12</f>
        <v>122394.24000000001</v>
      </c>
      <c r="Q14" s="16">
        <f t="shared" si="11"/>
        <v>122394.24000000001</v>
      </c>
      <c r="R14" s="16">
        <f t="shared" si="11"/>
        <v>122394.24000000001</v>
      </c>
      <c r="S14" s="16">
        <f t="shared" si="11"/>
        <v>122394.24000000001</v>
      </c>
      <c r="T14" s="16">
        <f t="shared" si="11"/>
        <v>122394.24000000001</v>
      </c>
      <c r="U14" s="16">
        <f t="shared" si="11"/>
        <v>122394.24000000001</v>
      </c>
      <c r="V14" s="16">
        <f t="shared" si="11"/>
        <v>122394.24000000001</v>
      </c>
      <c r="W14" s="16">
        <f t="shared" si="11"/>
        <v>122394.24000000001</v>
      </c>
      <c r="X14" s="16">
        <f t="shared" si="11"/>
        <v>122394.24000000001</v>
      </c>
      <c r="Y14" s="16">
        <f t="shared" si="11"/>
        <v>122394.24000000001</v>
      </c>
      <c r="Z14" s="16">
        <f t="shared" si="11"/>
        <v>122394.24000000001</v>
      </c>
      <c r="AA14" s="16">
        <f t="shared" si="11"/>
        <v>122394.24000000001</v>
      </c>
      <c r="AB14" s="16">
        <f t="shared" si="11"/>
        <v>122394.24000000001</v>
      </c>
      <c r="AC14" s="16">
        <f t="shared" si="11"/>
        <v>122394.24000000001</v>
      </c>
      <c r="AD14" s="16">
        <f t="shared" si="11"/>
        <v>122394.24000000001</v>
      </c>
      <c r="AE14" s="16">
        <f t="shared" si="11"/>
        <v>122394.24000000001</v>
      </c>
      <c r="AF14" s="16">
        <f t="shared" si="11"/>
        <v>122394.24000000001</v>
      </c>
      <c r="AG14" s="16">
        <f t="shared" si="11"/>
        <v>122394.24000000001</v>
      </c>
      <c r="AH14" s="16">
        <f t="shared" si="11"/>
        <v>122394.24000000001</v>
      </c>
    </row>
    <row r="15" spans="1:34" x14ac:dyDescent="0.25">
      <c r="A15" s="100"/>
      <c r="B15" s="102"/>
      <c r="C15" s="102"/>
      <c r="D15" s="11">
        <v>1</v>
      </c>
      <c r="E15" s="14">
        <v>2400</v>
      </c>
      <c r="F15" s="11" t="s">
        <v>184</v>
      </c>
      <c r="G15" s="46">
        <f>IF(F15="Noturno",22.5%,0%)</f>
        <v>0.22500000000000001</v>
      </c>
      <c r="H15" s="43">
        <v>0</v>
      </c>
      <c r="I15" s="44">
        <f t="shared" si="3"/>
        <v>2940</v>
      </c>
      <c r="J15" s="45">
        <f>ENCARGOS!$C$33</f>
        <v>0.79490000000000005</v>
      </c>
      <c r="K15" s="16">
        <v>308</v>
      </c>
      <c r="L15" s="16">
        <v>484</v>
      </c>
      <c r="M15" s="16">
        <f t="shared" si="4"/>
        <v>6069.0060000000003</v>
      </c>
      <c r="N15" s="16">
        <f t="shared" si="0"/>
        <v>6069.0060000000003</v>
      </c>
      <c r="O15" s="16">
        <f>$N$15*12</f>
        <v>72828.072</v>
      </c>
      <c r="P15" s="16">
        <f t="shared" ref="P15:AH15" si="12">$N$15*12</f>
        <v>72828.072</v>
      </c>
      <c r="Q15" s="16">
        <f t="shared" si="12"/>
        <v>72828.072</v>
      </c>
      <c r="R15" s="16">
        <f t="shared" si="12"/>
        <v>72828.072</v>
      </c>
      <c r="S15" s="16">
        <f t="shared" si="12"/>
        <v>72828.072</v>
      </c>
      <c r="T15" s="16">
        <f t="shared" si="12"/>
        <v>72828.072</v>
      </c>
      <c r="U15" s="16">
        <f t="shared" si="12"/>
        <v>72828.072</v>
      </c>
      <c r="V15" s="16">
        <f t="shared" si="12"/>
        <v>72828.072</v>
      </c>
      <c r="W15" s="16">
        <f t="shared" si="12"/>
        <v>72828.072</v>
      </c>
      <c r="X15" s="16">
        <f t="shared" si="12"/>
        <v>72828.072</v>
      </c>
      <c r="Y15" s="16">
        <f t="shared" si="12"/>
        <v>72828.072</v>
      </c>
      <c r="Z15" s="16">
        <f t="shared" si="12"/>
        <v>72828.072</v>
      </c>
      <c r="AA15" s="16">
        <f t="shared" si="12"/>
        <v>72828.072</v>
      </c>
      <c r="AB15" s="16">
        <f t="shared" si="12"/>
        <v>72828.072</v>
      </c>
      <c r="AC15" s="16">
        <f t="shared" si="12"/>
        <v>72828.072</v>
      </c>
      <c r="AD15" s="16">
        <f t="shared" si="12"/>
        <v>72828.072</v>
      </c>
      <c r="AE15" s="16">
        <f t="shared" si="12"/>
        <v>72828.072</v>
      </c>
      <c r="AF15" s="16">
        <f t="shared" si="12"/>
        <v>72828.072</v>
      </c>
      <c r="AG15" s="16">
        <f t="shared" si="12"/>
        <v>72828.072</v>
      </c>
      <c r="AH15" s="16">
        <f t="shared" si="12"/>
        <v>72828.072</v>
      </c>
    </row>
    <row r="16" spans="1:34" x14ac:dyDescent="0.25">
      <c r="A16" s="12" t="s">
        <v>12</v>
      </c>
      <c r="B16" s="11">
        <v>2</v>
      </c>
      <c r="C16" s="11" t="s">
        <v>171</v>
      </c>
      <c r="D16" s="11">
        <v>2</v>
      </c>
      <c r="E16" s="14">
        <v>1278.71</v>
      </c>
      <c r="F16" s="11" t="s">
        <v>185</v>
      </c>
      <c r="G16" s="42">
        <f t="shared" si="2"/>
        <v>0</v>
      </c>
      <c r="H16" s="43">
        <v>0</v>
      </c>
      <c r="I16" s="44">
        <f t="shared" si="3"/>
        <v>1278.71</v>
      </c>
      <c r="J16" s="45">
        <f>ENCARGOS!$C$33</f>
        <v>0.79490000000000005</v>
      </c>
      <c r="K16" s="16">
        <v>308</v>
      </c>
      <c r="L16" s="16">
        <v>484</v>
      </c>
      <c r="M16" s="16">
        <f t="shared" si="4"/>
        <v>3087.1565790000004</v>
      </c>
      <c r="N16" s="16">
        <f t="shared" si="0"/>
        <v>6174.3131580000008</v>
      </c>
      <c r="O16" s="16">
        <f>$N$16*12</f>
        <v>74091.75789600001</v>
      </c>
      <c r="P16" s="16">
        <f t="shared" ref="P16:AH16" si="13">$N$16*12</f>
        <v>74091.75789600001</v>
      </c>
      <c r="Q16" s="16">
        <f t="shared" si="13"/>
        <v>74091.75789600001</v>
      </c>
      <c r="R16" s="16">
        <f t="shared" si="13"/>
        <v>74091.75789600001</v>
      </c>
      <c r="S16" s="16">
        <f t="shared" si="13"/>
        <v>74091.75789600001</v>
      </c>
      <c r="T16" s="16">
        <f t="shared" si="13"/>
        <v>74091.75789600001</v>
      </c>
      <c r="U16" s="16">
        <f t="shared" si="13"/>
        <v>74091.75789600001</v>
      </c>
      <c r="V16" s="16">
        <f t="shared" si="13"/>
        <v>74091.75789600001</v>
      </c>
      <c r="W16" s="16">
        <f t="shared" si="13"/>
        <v>74091.75789600001</v>
      </c>
      <c r="X16" s="16">
        <f t="shared" si="13"/>
        <v>74091.75789600001</v>
      </c>
      <c r="Y16" s="16">
        <f t="shared" si="13"/>
        <v>74091.75789600001</v>
      </c>
      <c r="Z16" s="16">
        <f t="shared" si="13"/>
        <v>74091.75789600001</v>
      </c>
      <c r="AA16" s="16">
        <f t="shared" si="13"/>
        <v>74091.75789600001</v>
      </c>
      <c r="AB16" s="16">
        <f t="shared" si="13"/>
        <v>74091.75789600001</v>
      </c>
      <c r="AC16" s="16">
        <f t="shared" si="13"/>
        <v>74091.75789600001</v>
      </c>
      <c r="AD16" s="16">
        <f t="shared" si="13"/>
        <v>74091.75789600001</v>
      </c>
      <c r="AE16" s="16">
        <f t="shared" si="13"/>
        <v>74091.75789600001</v>
      </c>
      <c r="AF16" s="16">
        <f t="shared" si="13"/>
        <v>74091.75789600001</v>
      </c>
      <c r="AG16" s="16">
        <f t="shared" si="13"/>
        <v>74091.75789600001</v>
      </c>
      <c r="AH16" s="16">
        <f t="shared" si="13"/>
        <v>74091.75789600001</v>
      </c>
    </row>
    <row r="17" spans="1:34" x14ac:dyDescent="0.25">
      <c r="A17" s="12" t="s">
        <v>126</v>
      </c>
      <c r="B17" s="11">
        <v>3</v>
      </c>
      <c r="C17" s="11" t="s">
        <v>171</v>
      </c>
      <c r="D17" s="11">
        <v>3</v>
      </c>
      <c r="E17" s="14">
        <v>1278.71</v>
      </c>
      <c r="F17" s="11" t="s">
        <v>185</v>
      </c>
      <c r="G17" s="42">
        <f t="shared" si="2"/>
        <v>0</v>
      </c>
      <c r="H17" s="43">
        <v>0</v>
      </c>
      <c r="I17" s="44">
        <f t="shared" si="3"/>
        <v>1278.71</v>
      </c>
      <c r="J17" s="45">
        <f>ENCARGOS!$C$33</f>
        <v>0.79490000000000005</v>
      </c>
      <c r="K17" s="16">
        <v>308</v>
      </c>
      <c r="L17" s="16">
        <v>484</v>
      </c>
      <c r="M17" s="16">
        <f t="shared" si="4"/>
        <v>3087.1565790000004</v>
      </c>
      <c r="N17" s="16">
        <f t="shared" si="0"/>
        <v>9261.4697370000013</v>
      </c>
      <c r="O17" s="16">
        <f>$N$17*12</f>
        <v>111137.63684400002</v>
      </c>
      <c r="P17" s="16">
        <f t="shared" ref="P17:AH17" si="14">$N$17*12</f>
        <v>111137.63684400002</v>
      </c>
      <c r="Q17" s="16">
        <f t="shared" si="14"/>
        <v>111137.63684400002</v>
      </c>
      <c r="R17" s="16">
        <f t="shared" si="14"/>
        <v>111137.63684400002</v>
      </c>
      <c r="S17" s="16">
        <f t="shared" si="14"/>
        <v>111137.63684400002</v>
      </c>
      <c r="T17" s="16">
        <f t="shared" si="14"/>
        <v>111137.63684400002</v>
      </c>
      <c r="U17" s="16">
        <f t="shared" si="14"/>
        <v>111137.63684400002</v>
      </c>
      <c r="V17" s="16">
        <f t="shared" si="14"/>
        <v>111137.63684400002</v>
      </c>
      <c r="W17" s="16">
        <f t="shared" si="14"/>
        <v>111137.63684400002</v>
      </c>
      <c r="X17" s="16">
        <f t="shared" si="14"/>
        <v>111137.63684400002</v>
      </c>
      <c r="Y17" s="16">
        <f t="shared" si="14"/>
        <v>111137.63684400002</v>
      </c>
      <c r="Z17" s="16">
        <f t="shared" si="14"/>
        <v>111137.63684400002</v>
      </c>
      <c r="AA17" s="16">
        <f t="shared" si="14"/>
        <v>111137.63684400002</v>
      </c>
      <c r="AB17" s="16">
        <f t="shared" si="14"/>
        <v>111137.63684400002</v>
      </c>
      <c r="AC17" s="16">
        <f t="shared" si="14"/>
        <v>111137.63684400002</v>
      </c>
      <c r="AD17" s="16">
        <f t="shared" si="14"/>
        <v>111137.63684400002</v>
      </c>
      <c r="AE17" s="16">
        <f t="shared" si="14"/>
        <v>111137.63684400002</v>
      </c>
      <c r="AF17" s="16">
        <f t="shared" si="14"/>
        <v>111137.63684400002</v>
      </c>
      <c r="AG17" s="16">
        <f t="shared" si="14"/>
        <v>111137.63684400002</v>
      </c>
      <c r="AH17" s="16">
        <f t="shared" si="14"/>
        <v>111137.63684400002</v>
      </c>
    </row>
    <row r="18" spans="1:34" x14ac:dyDescent="0.25">
      <c r="A18" s="12" t="s">
        <v>13</v>
      </c>
      <c r="B18" s="64">
        <v>1</v>
      </c>
      <c r="C18" s="64" t="s">
        <v>171</v>
      </c>
      <c r="D18" s="64">
        <v>1</v>
      </c>
      <c r="E18" s="14">
        <v>2400</v>
      </c>
      <c r="F18" s="11" t="s">
        <v>185</v>
      </c>
      <c r="G18" s="42">
        <f t="shared" si="2"/>
        <v>0</v>
      </c>
      <c r="H18" s="43">
        <v>0</v>
      </c>
      <c r="I18" s="44">
        <f t="shared" si="3"/>
        <v>2400</v>
      </c>
      <c r="J18" s="45">
        <f>ENCARGOS!$C$33</f>
        <v>0.79490000000000005</v>
      </c>
      <c r="K18" s="16">
        <v>308</v>
      </c>
      <c r="L18" s="16">
        <v>484</v>
      </c>
      <c r="M18" s="16">
        <f t="shared" si="4"/>
        <v>5099.76</v>
      </c>
      <c r="N18" s="16">
        <f t="shared" si="0"/>
        <v>5099.76</v>
      </c>
      <c r="O18" s="16">
        <f>$N$18*12</f>
        <v>61197.120000000003</v>
      </c>
      <c r="P18" s="16">
        <f t="shared" ref="P18:AH18" si="15">$N$18*12</f>
        <v>61197.120000000003</v>
      </c>
      <c r="Q18" s="16">
        <f t="shared" si="15"/>
        <v>61197.120000000003</v>
      </c>
      <c r="R18" s="16">
        <f t="shared" si="15"/>
        <v>61197.120000000003</v>
      </c>
      <c r="S18" s="16">
        <f t="shared" si="15"/>
        <v>61197.120000000003</v>
      </c>
      <c r="T18" s="16">
        <f t="shared" si="15"/>
        <v>61197.120000000003</v>
      </c>
      <c r="U18" s="16">
        <f t="shared" si="15"/>
        <v>61197.120000000003</v>
      </c>
      <c r="V18" s="16">
        <f t="shared" si="15"/>
        <v>61197.120000000003</v>
      </c>
      <c r="W18" s="16">
        <f t="shared" si="15"/>
        <v>61197.120000000003</v>
      </c>
      <c r="X18" s="16">
        <f t="shared" si="15"/>
        <v>61197.120000000003</v>
      </c>
      <c r="Y18" s="16">
        <f t="shared" si="15"/>
        <v>61197.120000000003</v>
      </c>
      <c r="Z18" s="16">
        <f t="shared" si="15"/>
        <v>61197.120000000003</v>
      </c>
      <c r="AA18" s="16">
        <f t="shared" si="15"/>
        <v>61197.120000000003</v>
      </c>
      <c r="AB18" s="16">
        <f t="shared" si="15"/>
        <v>61197.120000000003</v>
      </c>
      <c r="AC18" s="16">
        <f t="shared" si="15"/>
        <v>61197.120000000003</v>
      </c>
      <c r="AD18" s="16">
        <f t="shared" si="15"/>
        <v>61197.120000000003</v>
      </c>
      <c r="AE18" s="16">
        <f t="shared" si="15"/>
        <v>61197.120000000003</v>
      </c>
      <c r="AF18" s="16">
        <f t="shared" si="15"/>
        <v>61197.120000000003</v>
      </c>
      <c r="AG18" s="16">
        <f t="shared" si="15"/>
        <v>61197.120000000003</v>
      </c>
      <c r="AH18" s="16">
        <f t="shared" si="15"/>
        <v>61197.120000000003</v>
      </c>
    </row>
    <row r="19" spans="1:34" ht="24" x14ac:dyDescent="0.25">
      <c r="A19" s="12" t="s">
        <v>14</v>
      </c>
      <c r="B19" s="11">
        <v>1</v>
      </c>
      <c r="C19" s="11" t="s">
        <v>171</v>
      </c>
      <c r="D19" s="11">
        <v>1</v>
      </c>
      <c r="E19" s="14">
        <v>2400</v>
      </c>
      <c r="F19" s="11" t="s">
        <v>185</v>
      </c>
      <c r="G19" s="42">
        <f t="shared" si="2"/>
        <v>0</v>
      </c>
      <c r="H19" s="43">
        <v>0</v>
      </c>
      <c r="I19" s="44">
        <f t="shared" si="3"/>
        <v>2400</v>
      </c>
      <c r="J19" s="45">
        <f>ENCARGOS!$C$33</f>
        <v>0.79490000000000005</v>
      </c>
      <c r="K19" s="16">
        <v>308</v>
      </c>
      <c r="L19" s="16">
        <v>484</v>
      </c>
      <c r="M19" s="16">
        <f t="shared" si="4"/>
        <v>5099.76</v>
      </c>
      <c r="N19" s="16">
        <f t="shared" si="0"/>
        <v>5099.76</v>
      </c>
      <c r="O19" s="16">
        <f>$N$19*12</f>
        <v>61197.120000000003</v>
      </c>
      <c r="P19" s="16">
        <f t="shared" ref="P19:AH19" si="16">$N$19*12</f>
        <v>61197.120000000003</v>
      </c>
      <c r="Q19" s="16">
        <f t="shared" si="16"/>
        <v>61197.120000000003</v>
      </c>
      <c r="R19" s="16">
        <f t="shared" si="16"/>
        <v>61197.120000000003</v>
      </c>
      <c r="S19" s="16">
        <f t="shared" si="16"/>
        <v>61197.120000000003</v>
      </c>
      <c r="T19" s="16">
        <f t="shared" si="16"/>
        <v>61197.120000000003</v>
      </c>
      <c r="U19" s="16">
        <f t="shared" si="16"/>
        <v>61197.120000000003</v>
      </c>
      <c r="V19" s="16">
        <f t="shared" si="16"/>
        <v>61197.120000000003</v>
      </c>
      <c r="W19" s="16">
        <f t="shared" si="16"/>
        <v>61197.120000000003</v>
      </c>
      <c r="X19" s="16">
        <f t="shared" si="16"/>
        <v>61197.120000000003</v>
      </c>
      <c r="Y19" s="16">
        <f t="shared" si="16"/>
        <v>61197.120000000003</v>
      </c>
      <c r="Z19" s="16">
        <f t="shared" si="16"/>
        <v>61197.120000000003</v>
      </c>
      <c r="AA19" s="16">
        <f t="shared" si="16"/>
        <v>61197.120000000003</v>
      </c>
      <c r="AB19" s="16">
        <f t="shared" si="16"/>
        <v>61197.120000000003</v>
      </c>
      <c r="AC19" s="16">
        <f t="shared" si="16"/>
        <v>61197.120000000003</v>
      </c>
      <c r="AD19" s="16">
        <f t="shared" si="16"/>
        <v>61197.120000000003</v>
      </c>
      <c r="AE19" s="16">
        <f t="shared" si="16"/>
        <v>61197.120000000003</v>
      </c>
      <c r="AF19" s="16">
        <f t="shared" si="16"/>
        <v>61197.120000000003</v>
      </c>
      <c r="AG19" s="16">
        <f t="shared" si="16"/>
        <v>61197.120000000003</v>
      </c>
      <c r="AH19" s="16">
        <f t="shared" si="16"/>
        <v>61197.120000000003</v>
      </c>
    </row>
    <row r="20" spans="1:34" ht="24" x14ac:dyDescent="0.25">
      <c r="A20" s="12" t="s">
        <v>155</v>
      </c>
      <c r="B20" s="11">
        <v>2</v>
      </c>
      <c r="C20" s="11" t="s">
        <v>171</v>
      </c>
      <c r="D20" s="11">
        <v>2</v>
      </c>
      <c r="E20" s="14">
        <v>1826.64</v>
      </c>
      <c r="F20" s="11" t="s">
        <v>185</v>
      </c>
      <c r="G20" s="42">
        <f t="shared" si="2"/>
        <v>0</v>
      </c>
      <c r="H20" s="43">
        <v>0</v>
      </c>
      <c r="I20" s="44">
        <f t="shared" si="3"/>
        <v>1826.64</v>
      </c>
      <c r="J20" s="45">
        <f>ENCARGOS!$C$33</f>
        <v>0.79490000000000005</v>
      </c>
      <c r="K20" s="16">
        <v>308</v>
      </c>
      <c r="L20" s="16">
        <v>484</v>
      </c>
      <c r="M20" s="16">
        <f t="shared" si="4"/>
        <v>4070.6361360000005</v>
      </c>
      <c r="N20" s="16">
        <f t="shared" si="0"/>
        <v>8141.2722720000011</v>
      </c>
      <c r="O20" s="16">
        <f>$N$20*12</f>
        <v>97695.267264000009</v>
      </c>
      <c r="P20" s="16">
        <f t="shared" ref="P20:AH20" si="17">$N$20*12</f>
        <v>97695.267264000009</v>
      </c>
      <c r="Q20" s="16">
        <f t="shared" si="17"/>
        <v>97695.267264000009</v>
      </c>
      <c r="R20" s="16">
        <f t="shared" si="17"/>
        <v>97695.267264000009</v>
      </c>
      <c r="S20" s="16">
        <f t="shared" si="17"/>
        <v>97695.267264000009</v>
      </c>
      <c r="T20" s="16">
        <f t="shared" si="17"/>
        <v>97695.267264000009</v>
      </c>
      <c r="U20" s="16">
        <f t="shared" si="17"/>
        <v>97695.267264000009</v>
      </c>
      <c r="V20" s="16">
        <f t="shared" si="17"/>
        <v>97695.267264000009</v>
      </c>
      <c r="W20" s="16">
        <f t="shared" si="17"/>
        <v>97695.267264000009</v>
      </c>
      <c r="X20" s="16">
        <f t="shared" si="17"/>
        <v>97695.267264000009</v>
      </c>
      <c r="Y20" s="16">
        <f t="shared" si="17"/>
        <v>97695.267264000009</v>
      </c>
      <c r="Z20" s="16">
        <f t="shared" si="17"/>
        <v>97695.267264000009</v>
      </c>
      <c r="AA20" s="16">
        <f t="shared" si="17"/>
        <v>97695.267264000009</v>
      </c>
      <c r="AB20" s="16">
        <f t="shared" si="17"/>
        <v>97695.267264000009</v>
      </c>
      <c r="AC20" s="16">
        <f t="shared" si="17"/>
        <v>97695.267264000009</v>
      </c>
      <c r="AD20" s="16">
        <f t="shared" si="17"/>
        <v>97695.267264000009</v>
      </c>
      <c r="AE20" s="16">
        <f t="shared" si="17"/>
        <v>97695.267264000009</v>
      </c>
      <c r="AF20" s="16">
        <f t="shared" si="17"/>
        <v>97695.267264000009</v>
      </c>
      <c r="AG20" s="16">
        <f t="shared" si="17"/>
        <v>97695.267264000009</v>
      </c>
      <c r="AH20" s="16">
        <f t="shared" si="17"/>
        <v>97695.267264000009</v>
      </c>
    </row>
    <row r="21" spans="1:34" x14ac:dyDescent="0.25">
      <c r="A21" s="12" t="s">
        <v>179</v>
      </c>
      <c r="B21" s="11">
        <v>1</v>
      </c>
      <c r="C21" s="11" t="s">
        <v>171</v>
      </c>
      <c r="D21" s="11">
        <v>1</v>
      </c>
      <c r="E21" s="14">
        <v>4231.2</v>
      </c>
      <c r="F21" s="11" t="s">
        <v>185</v>
      </c>
      <c r="G21" s="42">
        <f t="shared" si="2"/>
        <v>0</v>
      </c>
      <c r="H21" s="43">
        <v>0</v>
      </c>
      <c r="I21" s="44">
        <f t="shared" si="3"/>
        <v>4231.2</v>
      </c>
      <c r="J21" s="45">
        <f>ENCARGOS!$C$33</f>
        <v>0.79490000000000005</v>
      </c>
      <c r="K21" s="16">
        <v>0</v>
      </c>
      <c r="L21" s="16">
        <v>484</v>
      </c>
      <c r="M21" s="16">
        <f t="shared" si="4"/>
        <v>8078.5808800000004</v>
      </c>
      <c r="N21" s="16">
        <f t="shared" si="0"/>
        <v>8078.5808800000004</v>
      </c>
      <c r="O21" s="16">
        <f>$N$21*12</f>
        <v>96942.970560000002</v>
      </c>
      <c r="P21" s="16">
        <f t="shared" ref="P21:AH21" si="18">$N$21*12</f>
        <v>96942.970560000002</v>
      </c>
      <c r="Q21" s="16">
        <f t="shared" si="18"/>
        <v>96942.970560000002</v>
      </c>
      <c r="R21" s="16">
        <f t="shared" si="18"/>
        <v>96942.970560000002</v>
      </c>
      <c r="S21" s="16">
        <f t="shared" si="18"/>
        <v>96942.970560000002</v>
      </c>
      <c r="T21" s="16">
        <f t="shared" si="18"/>
        <v>96942.970560000002</v>
      </c>
      <c r="U21" s="16">
        <f t="shared" si="18"/>
        <v>96942.970560000002</v>
      </c>
      <c r="V21" s="16">
        <f t="shared" si="18"/>
        <v>96942.970560000002</v>
      </c>
      <c r="W21" s="16">
        <f t="shared" si="18"/>
        <v>96942.970560000002</v>
      </c>
      <c r="X21" s="16">
        <f t="shared" si="18"/>
        <v>96942.970560000002</v>
      </c>
      <c r="Y21" s="16">
        <f t="shared" si="18"/>
        <v>96942.970560000002</v>
      </c>
      <c r="Z21" s="16">
        <f t="shared" si="18"/>
        <v>96942.970560000002</v>
      </c>
      <c r="AA21" s="16">
        <f t="shared" si="18"/>
        <v>96942.970560000002</v>
      </c>
      <c r="AB21" s="16">
        <f t="shared" si="18"/>
        <v>96942.970560000002</v>
      </c>
      <c r="AC21" s="16">
        <f t="shared" si="18"/>
        <v>96942.970560000002</v>
      </c>
      <c r="AD21" s="16">
        <f t="shared" si="18"/>
        <v>96942.970560000002</v>
      </c>
      <c r="AE21" s="16">
        <f t="shared" si="18"/>
        <v>96942.970560000002</v>
      </c>
      <c r="AF21" s="16">
        <f t="shared" si="18"/>
        <v>96942.970560000002</v>
      </c>
      <c r="AG21" s="16">
        <f t="shared" si="18"/>
        <v>96942.970560000002</v>
      </c>
      <c r="AH21" s="16">
        <f t="shared" si="18"/>
        <v>96942.970560000002</v>
      </c>
    </row>
    <row r="22" spans="1:34" ht="24" x14ac:dyDescent="0.25">
      <c r="A22" s="12" t="s">
        <v>180</v>
      </c>
      <c r="B22" s="11">
        <v>1</v>
      </c>
      <c r="C22" s="11" t="s">
        <v>171</v>
      </c>
      <c r="D22" s="11">
        <v>1</v>
      </c>
      <c r="E22" s="14">
        <v>4231.2</v>
      </c>
      <c r="F22" s="11" t="s">
        <v>185</v>
      </c>
      <c r="G22" s="42">
        <f t="shared" si="2"/>
        <v>0</v>
      </c>
      <c r="H22" s="43">
        <v>0</v>
      </c>
      <c r="I22" s="44">
        <f t="shared" si="3"/>
        <v>4231.2</v>
      </c>
      <c r="J22" s="45">
        <f>ENCARGOS!$C$33</f>
        <v>0.79490000000000005</v>
      </c>
      <c r="K22" s="16">
        <v>0</v>
      </c>
      <c r="L22" s="16">
        <v>484</v>
      </c>
      <c r="M22" s="16">
        <f t="shared" si="4"/>
        <v>8078.5808800000004</v>
      </c>
      <c r="N22" s="16">
        <f t="shared" si="0"/>
        <v>8078.5808800000004</v>
      </c>
      <c r="O22" s="16">
        <f>$N$22*12</f>
        <v>96942.970560000002</v>
      </c>
      <c r="P22" s="16">
        <f t="shared" ref="P22:AH22" si="19">$N$22*12</f>
        <v>96942.970560000002</v>
      </c>
      <c r="Q22" s="16">
        <f t="shared" si="19"/>
        <v>96942.970560000002</v>
      </c>
      <c r="R22" s="16">
        <f t="shared" si="19"/>
        <v>96942.970560000002</v>
      </c>
      <c r="S22" s="16">
        <f t="shared" si="19"/>
        <v>96942.970560000002</v>
      </c>
      <c r="T22" s="16">
        <f t="shared" si="19"/>
        <v>96942.970560000002</v>
      </c>
      <c r="U22" s="16">
        <f t="shared" si="19"/>
        <v>96942.970560000002</v>
      </c>
      <c r="V22" s="16">
        <f t="shared" si="19"/>
        <v>96942.970560000002</v>
      </c>
      <c r="W22" s="16">
        <f t="shared" si="19"/>
        <v>96942.970560000002</v>
      </c>
      <c r="X22" s="16">
        <f t="shared" si="19"/>
        <v>96942.970560000002</v>
      </c>
      <c r="Y22" s="16">
        <f t="shared" si="19"/>
        <v>96942.970560000002</v>
      </c>
      <c r="Z22" s="16">
        <f t="shared" si="19"/>
        <v>96942.970560000002</v>
      </c>
      <c r="AA22" s="16">
        <f t="shared" si="19"/>
        <v>96942.970560000002</v>
      </c>
      <c r="AB22" s="16">
        <f t="shared" si="19"/>
        <v>96942.970560000002</v>
      </c>
      <c r="AC22" s="16">
        <f t="shared" si="19"/>
        <v>96942.970560000002</v>
      </c>
      <c r="AD22" s="16">
        <f t="shared" si="19"/>
        <v>96942.970560000002</v>
      </c>
      <c r="AE22" s="16">
        <f t="shared" si="19"/>
        <v>96942.970560000002</v>
      </c>
      <c r="AF22" s="16">
        <f t="shared" si="19"/>
        <v>96942.970560000002</v>
      </c>
      <c r="AG22" s="16">
        <f t="shared" si="19"/>
        <v>96942.970560000002</v>
      </c>
      <c r="AH22" s="16">
        <f t="shared" si="19"/>
        <v>96942.970560000002</v>
      </c>
    </row>
    <row r="23" spans="1:34" x14ac:dyDescent="0.25">
      <c r="A23" s="12" t="s">
        <v>156</v>
      </c>
      <c r="B23" s="11">
        <v>1</v>
      </c>
      <c r="C23" s="11" t="s">
        <v>171</v>
      </c>
      <c r="D23" s="11">
        <v>1</v>
      </c>
      <c r="E23" s="14">
        <v>2400</v>
      </c>
      <c r="F23" s="11" t="s">
        <v>185</v>
      </c>
      <c r="G23" s="42">
        <f>IF(F23="Noturno",22.5%,0%)</f>
        <v>0</v>
      </c>
      <c r="H23" s="43">
        <v>0</v>
      </c>
      <c r="I23" s="44">
        <f>E23*(1+G23+H23)</f>
        <v>2400</v>
      </c>
      <c r="J23" s="45">
        <f>ENCARGOS!$C$33</f>
        <v>0.79490000000000005</v>
      </c>
      <c r="K23" s="16">
        <v>308</v>
      </c>
      <c r="L23" s="16">
        <v>484</v>
      </c>
      <c r="M23" s="16">
        <f>I23*(1+J23)+K23+L23</f>
        <v>5099.76</v>
      </c>
      <c r="N23" s="16">
        <f t="shared" si="0"/>
        <v>5099.76</v>
      </c>
      <c r="O23" s="16">
        <f>$N$23*12</f>
        <v>61197.120000000003</v>
      </c>
      <c r="P23" s="16">
        <f t="shared" ref="P23:AH23" si="20">$N$23*12</f>
        <v>61197.120000000003</v>
      </c>
      <c r="Q23" s="16">
        <f t="shared" si="20"/>
        <v>61197.120000000003</v>
      </c>
      <c r="R23" s="16">
        <f t="shared" si="20"/>
        <v>61197.120000000003</v>
      </c>
      <c r="S23" s="16">
        <f t="shared" si="20"/>
        <v>61197.120000000003</v>
      </c>
      <c r="T23" s="16">
        <f t="shared" si="20"/>
        <v>61197.120000000003</v>
      </c>
      <c r="U23" s="16">
        <f t="shared" si="20"/>
        <v>61197.120000000003</v>
      </c>
      <c r="V23" s="16">
        <f t="shared" si="20"/>
        <v>61197.120000000003</v>
      </c>
      <c r="W23" s="16">
        <f t="shared" si="20"/>
        <v>61197.120000000003</v>
      </c>
      <c r="X23" s="16">
        <f t="shared" si="20"/>
        <v>61197.120000000003</v>
      </c>
      <c r="Y23" s="16">
        <f t="shared" si="20"/>
        <v>61197.120000000003</v>
      </c>
      <c r="Z23" s="16">
        <f t="shared" si="20"/>
        <v>61197.120000000003</v>
      </c>
      <c r="AA23" s="16">
        <f t="shared" si="20"/>
        <v>61197.120000000003</v>
      </c>
      <c r="AB23" s="16">
        <f t="shared" si="20"/>
        <v>61197.120000000003</v>
      </c>
      <c r="AC23" s="16">
        <f t="shared" si="20"/>
        <v>61197.120000000003</v>
      </c>
      <c r="AD23" s="16">
        <f t="shared" si="20"/>
        <v>61197.120000000003</v>
      </c>
      <c r="AE23" s="16">
        <f t="shared" si="20"/>
        <v>61197.120000000003</v>
      </c>
      <c r="AF23" s="16">
        <f t="shared" si="20"/>
        <v>61197.120000000003</v>
      </c>
      <c r="AG23" s="16">
        <f t="shared" si="20"/>
        <v>61197.120000000003</v>
      </c>
      <c r="AH23" s="16">
        <f t="shared" si="20"/>
        <v>61197.120000000003</v>
      </c>
    </row>
    <row r="24" spans="1:34" x14ac:dyDescent="0.25">
      <c r="A24" s="37" t="s">
        <v>178</v>
      </c>
      <c r="B24" s="9">
        <v>1</v>
      </c>
      <c r="C24" s="9" t="s">
        <v>171</v>
      </c>
      <c r="D24" s="9">
        <v>1</v>
      </c>
      <c r="E24" s="19">
        <v>8500</v>
      </c>
      <c r="F24" s="9" t="s">
        <v>185</v>
      </c>
      <c r="G24" s="38">
        <f t="shared" si="2"/>
        <v>0</v>
      </c>
      <c r="H24" s="39">
        <v>0</v>
      </c>
      <c r="I24" s="40">
        <f t="shared" si="3"/>
        <v>8500</v>
      </c>
      <c r="J24" s="41">
        <f>ENCARGOS!$C$33</f>
        <v>0.79490000000000005</v>
      </c>
      <c r="K24" s="17">
        <v>0</v>
      </c>
      <c r="L24" s="17">
        <v>484</v>
      </c>
      <c r="M24" s="17">
        <f t="shared" si="4"/>
        <v>15740.650000000001</v>
      </c>
      <c r="N24" s="17">
        <f t="shared" si="0"/>
        <v>15740.650000000001</v>
      </c>
      <c r="O24" s="17">
        <f>$N$24*12</f>
        <v>188887.80000000002</v>
      </c>
      <c r="P24" s="17">
        <f t="shared" ref="P24:AH24" si="21">$N$24*12</f>
        <v>188887.80000000002</v>
      </c>
      <c r="Q24" s="17">
        <f t="shared" si="21"/>
        <v>188887.80000000002</v>
      </c>
      <c r="R24" s="17">
        <f t="shared" si="21"/>
        <v>188887.80000000002</v>
      </c>
      <c r="S24" s="17">
        <f t="shared" si="21"/>
        <v>188887.80000000002</v>
      </c>
      <c r="T24" s="17">
        <f t="shared" si="21"/>
        <v>188887.80000000002</v>
      </c>
      <c r="U24" s="17">
        <f t="shared" si="21"/>
        <v>188887.80000000002</v>
      </c>
      <c r="V24" s="17">
        <f t="shared" si="21"/>
        <v>188887.80000000002</v>
      </c>
      <c r="W24" s="17">
        <f t="shared" si="21"/>
        <v>188887.80000000002</v>
      </c>
      <c r="X24" s="17">
        <f t="shared" si="21"/>
        <v>188887.80000000002</v>
      </c>
      <c r="Y24" s="17">
        <f t="shared" si="21"/>
        <v>188887.80000000002</v>
      </c>
      <c r="Z24" s="17">
        <f t="shared" si="21"/>
        <v>188887.80000000002</v>
      </c>
      <c r="AA24" s="17">
        <f t="shared" si="21"/>
        <v>188887.80000000002</v>
      </c>
      <c r="AB24" s="17">
        <f t="shared" si="21"/>
        <v>188887.80000000002</v>
      </c>
      <c r="AC24" s="17">
        <f t="shared" si="21"/>
        <v>188887.80000000002</v>
      </c>
      <c r="AD24" s="17">
        <f t="shared" si="21"/>
        <v>188887.80000000002</v>
      </c>
      <c r="AE24" s="17">
        <f t="shared" si="21"/>
        <v>188887.80000000002</v>
      </c>
      <c r="AF24" s="17">
        <f t="shared" si="21"/>
        <v>188887.80000000002</v>
      </c>
      <c r="AG24" s="17">
        <f t="shared" si="21"/>
        <v>188887.80000000002</v>
      </c>
      <c r="AH24" s="17">
        <f t="shared" si="21"/>
        <v>188887.80000000002</v>
      </c>
    </row>
    <row r="25" spans="1:34" x14ac:dyDescent="0.25">
      <c r="A25" s="12" t="s">
        <v>181</v>
      </c>
      <c r="B25" s="11">
        <v>1</v>
      </c>
      <c r="C25" s="11" t="s">
        <v>171</v>
      </c>
      <c r="D25" s="11">
        <v>1</v>
      </c>
      <c r="E25" s="14">
        <v>4231.2</v>
      </c>
      <c r="F25" s="11" t="s">
        <v>185</v>
      </c>
      <c r="G25" s="42">
        <f t="shared" si="2"/>
        <v>0</v>
      </c>
      <c r="H25" s="43">
        <v>0</v>
      </c>
      <c r="I25" s="44">
        <f t="shared" si="3"/>
        <v>4231.2</v>
      </c>
      <c r="J25" s="45">
        <f>ENCARGOS!$C$33</f>
        <v>0.79490000000000005</v>
      </c>
      <c r="K25" s="16">
        <v>0</v>
      </c>
      <c r="L25" s="16">
        <v>484</v>
      </c>
      <c r="M25" s="16">
        <f t="shared" si="4"/>
        <v>8078.5808800000004</v>
      </c>
      <c r="N25" s="16">
        <f t="shared" si="0"/>
        <v>8078.5808800000004</v>
      </c>
      <c r="O25" s="16">
        <f>$N$25*12</f>
        <v>96942.970560000002</v>
      </c>
      <c r="P25" s="16">
        <f t="shared" ref="P25:AH25" si="22">$N$25*12</f>
        <v>96942.970560000002</v>
      </c>
      <c r="Q25" s="16">
        <f t="shared" si="22"/>
        <v>96942.970560000002</v>
      </c>
      <c r="R25" s="16">
        <f t="shared" si="22"/>
        <v>96942.970560000002</v>
      </c>
      <c r="S25" s="16">
        <f t="shared" si="22"/>
        <v>96942.970560000002</v>
      </c>
      <c r="T25" s="16">
        <f t="shared" si="22"/>
        <v>96942.970560000002</v>
      </c>
      <c r="U25" s="16">
        <f t="shared" si="22"/>
        <v>96942.970560000002</v>
      </c>
      <c r="V25" s="16">
        <f t="shared" si="22"/>
        <v>96942.970560000002</v>
      </c>
      <c r="W25" s="16">
        <f t="shared" si="22"/>
        <v>96942.970560000002</v>
      </c>
      <c r="X25" s="16">
        <f t="shared" si="22"/>
        <v>96942.970560000002</v>
      </c>
      <c r="Y25" s="16">
        <f t="shared" si="22"/>
        <v>96942.970560000002</v>
      </c>
      <c r="Z25" s="16">
        <f t="shared" si="22"/>
        <v>96942.970560000002</v>
      </c>
      <c r="AA25" s="16">
        <f t="shared" si="22"/>
        <v>96942.970560000002</v>
      </c>
      <c r="AB25" s="16">
        <f t="shared" si="22"/>
        <v>96942.970560000002</v>
      </c>
      <c r="AC25" s="16">
        <f t="shared" si="22"/>
        <v>96942.970560000002</v>
      </c>
      <c r="AD25" s="16">
        <f t="shared" si="22"/>
        <v>96942.970560000002</v>
      </c>
      <c r="AE25" s="16">
        <f t="shared" si="22"/>
        <v>96942.970560000002</v>
      </c>
      <c r="AF25" s="16">
        <f t="shared" si="22"/>
        <v>96942.970560000002</v>
      </c>
      <c r="AG25" s="16">
        <f t="shared" si="22"/>
        <v>96942.970560000002</v>
      </c>
      <c r="AH25" s="16">
        <f t="shared" si="22"/>
        <v>96942.970560000002</v>
      </c>
    </row>
    <row r="26" spans="1:34" x14ac:dyDescent="0.25">
      <c r="A26" s="99" t="s">
        <v>5</v>
      </c>
      <c r="B26" s="101">
        <v>2</v>
      </c>
      <c r="C26" s="101" t="s">
        <v>174</v>
      </c>
      <c r="D26" s="11">
        <v>5</v>
      </c>
      <c r="E26" s="14">
        <v>2400</v>
      </c>
      <c r="F26" s="11" t="s">
        <v>185</v>
      </c>
      <c r="G26" s="42">
        <f t="shared" si="2"/>
        <v>0</v>
      </c>
      <c r="H26" s="43">
        <v>0</v>
      </c>
      <c r="I26" s="44">
        <f t="shared" si="3"/>
        <v>2400</v>
      </c>
      <c r="J26" s="45">
        <f>ENCARGOS!$C$33</f>
        <v>0.79490000000000005</v>
      </c>
      <c r="K26" s="16">
        <v>308</v>
      </c>
      <c r="L26" s="16">
        <v>484</v>
      </c>
      <c r="M26" s="16">
        <f t="shared" si="4"/>
        <v>5099.76</v>
      </c>
      <c r="N26" s="16">
        <f t="shared" si="0"/>
        <v>25498.800000000003</v>
      </c>
      <c r="O26" s="16">
        <f>$N$26*12</f>
        <v>305985.60000000003</v>
      </c>
      <c r="P26" s="16">
        <f t="shared" ref="P26:AH26" si="23">$N$26*12</f>
        <v>305985.60000000003</v>
      </c>
      <c r="Q26" s="16">
        <f t="shared" si="23"/>
        <v>305985.60000000003</v>
      </c>
      <c r="R26" s="16">
        <f t="shared" si="23"/>
        <v>305985.60000000003</v>
      </c>
      <c r="S26" s="16">
        <f t="shared" si="23"/>
        <v>305985.60000000003</v>
      </c>
      <c r="T26" s="16">
        <f t="shared" si="23"/>
        <v>305985.60000000003</v>
      </c>
      <c r="U26" s="16">
        <f t="shared" si="23"/>
        <v>305985.60000000003</v>
      </c>
      <c r="V26" s="16">
        <f t="shared" si="23"/>
        <v>305985.60000000003</v>
      </c>
      <c r="W26" s="16">
        <f t="shared" si="23"/>
        <v>305985.60000000003</v>
      </c>
      <c r="X26" s="16">
        <f t="shared" si="23"/>
        <v>305985.60000000003</v>
      </c>
      <c r="Y26" s="16">
        <f t="shared" si="23"/>
        <v>305985.60000000003</v>
      </c>
      <c r="Z26" s="16">
        <f t="shared" si="23"/>
        <v>305985.60000000003</v>
      </c>
      <c r="AA26" s="16">
        <f t="shared" si="23"/>
        <v>305985.60000000003</v>
      </c>
      <c r="AB26" s="16">
        <f t="shared" si="23"/>
        <v>305985.60000000003</v>
      </c>
      <c r="AC26" s="16">
        <f t="shared" si="23"/>
        <v>305985.60000000003</v>
      </c>
      <c r="AD26" s="16">
        <f t="shared" si="23"/>
        <v>305985.60000000003</v>
      </c>
      <c r="AE26" s="16">
        <f t="shared" si="23"/>
        <v>305985.60000000003</v>
      </c>
      <c r="AF26" s="16">
        <f t="shared" si="23"/>
        <v>305985.60000000003</v>
      </c>
      <c r="AG26" s="16">
        <f t="shared" si="23"/>
        <v>305985.60000000003</v>
      </c>
      <c r="AH26" s="16">
        <f t="shared" si="23"/>
        <v>305985.60000000003</v>
      </c>
    </row>
    <row r="27" spans="1:34" x14ac:dyDescent="0.25">
      <c r="A27" s="100"/>
      <c r="B27" s="102"/>
      <c r="C27" s="102"/>
      <c r="D27" s="11">
        <v>4</v>
      </c>
      <c r="E27" s="14">
        <v>2400</v>
      </c>
      <c r="F27" s="11" t="s">
        <v>184</v>
      </c>
      <c r="G27" s="46">
        <f t="shared" si="2"/>
        <v>0.22500000000000001</v>
      </c>
      <c r="H27" s="43">
        <v>0</v>
      </c>
      <c r="I27" s="44">
        <f t="shared" si="3"/>
        <v>2940</v>
      </c>
      <c r="J27" s="45">
        <f>ENCARGOS!$C$33</f>
        <v>0.79490000000000005</v>
      </c>
      <c r="K27" s="16">
        <v>308</v>
      </c>
      <c r="L27" s="16">
        <v>484</v>
      </c>
      <c r="M27" s="16">
        <f t="shared" si="4"/>
        <v>6069.0060000000003</v>
      </c>
      <c r="N27" s="16">
        <f t="shared" si="0"/>
        <v>24276.024000000001</v>
      </c>
      <c r="O27" s="16">
        <f>$N$27*12</f>
        <v>291312.288</v>
      </c>
      <c r="P27" s="16">
        <f t="shared" ref="P27:AH27" si="24">$N$27*12</f>
        <v>291312.288</v>
      </c>
      <c r="Q27" s="16">
        <f t="shared" si="24"/>
        <v>291312.288</v>
      </c>
      <c r="R27" s="16">
        <f t="shared" si="24"/>
        <v>291312.288</v>
      </c>
      <c r="S27" s="16">
        <f t="shared" si="24"/>
        <v>291312.288</v>
      </c>
      <c r="T27" s="16">
        <f t="shared" si="24"/>
        <v>291312.288</v>
      </c>
      <c r="U27" s="16">
        <f t="shared" si="24"/>
        <v>291312.288</v>
      </c>
      <c r="V27" s="16">
        <f t="shared" si="24"/>
        <v>291312.288</v>
      </c>
      <c r="W27" s="16">
        <f t="shared" si="24"/>
        <v>291312.288</v>
      </c>
      <c r="X27" s="16">
        <f t="shared" si="24"/>
        <v>291312.288</v>
      </c>
      <c r="Y27" s="16">
        <f t="shared" si="24"/>
        <v>291312.288</v>
      </c>
      <c r="Z27" s="16">
        <f t="shared" si="24"/>
        <v>291312.288</v>
      </c>
      <c r="AA27" s="16">
        <f t="shared" si="24"/>
        <v>291312.288</v>
      </c>
      <c r="AB27" s="16">
        <f t="shared" si="24"/>
        <v>291312.288</v>
      </c>
      <c r="AC27" s="16">
        <f t="shared" si="24"/>
        <v>291312.288</v>
      </c>
      <c r="AD27" s="16">
        <f t="shared" si="24"/>
        <v>291312.288</v>
      </c>
      <c r="AE27" s="16">
        <f t="shared" si="24"/>
        <v>291312.288</v>
      </c>
      <c r="AF27" s="16">
        <f t="shared" si="24"/>
        <v>291312.288</v>
      </c>
      <c r="AG27" s="16">
        <f t="shared" si="24"/>
        <v>291312.288</v>
      </c>
      <c r="AH27" s="16">
        <f t="shared" si="24"/>
        <v>291312.288</v>
      </c>
    </row>
    <row r="28" spans="1:34" x14ac:dyDescent="0.25">
      <c r="A28" s="94" t="s">
        <v>7</v>
      </c>
      <c r="B28" s="95">
        <v>1</v>
      </c>
      <c r="C28" s="95" t="s">
        <v>171</v>
      </c>
      <c r="D28" s="11">
        <v>2</v>
      </c>
      <c r="E28" s="14">
        <v>1278.71</v>
      </c>
      <c r="F28" s="11" t="s">
        <v>185</v>
      </c>
      <c r="G28" s="42">
        <f t="shared" si="2"/>
        <v>0</v>
      </c>
      <c r="H28" s="43">
        <v>0</v>
      </c>
      <c r="I28" s="44">
        <f t="shared" si="3"/>
        <v>1278.71</v>
      </c>
      <c r="J28" s="45">
        <f>ENCARGOS!$C$33</f>
        <v>0.79490000000000005</v>
      </c>
      <c r="K28" s="16">
        <v>308</v>
      </c>
      <c r="L28" s="16">
        <v>484</v>
      </c>
      <c r="M28" s="16">
        <f t="shared" si="4"/>
        <v>3087.1565790000004</v>
      </c>
      <c r="N28" s="16">
        <f t="shared" si="0"/>
        <v>6174.3131580000008</v>
      </c>
      <c r="O28" s="16">
        <f>$N$28*12</f>
        <v>74091.75789600001</v>
      </c>
      <c r="P28" s="16">
        <f t="shared" ref="P28:AH28" si="25">$N$28*12</f>
        <v>74091.75789600001</v>
      </c>
      <c r="Q28" s="16">
        <f t="shared" si="25"/>
        <v>74091.75789600001</v>
      </c>
      <c r="R28" s="16">
        <f t="shared" si="25"/>
        <v>74091.75789600001</v>
      </c>
      <c r="S28" s="16">
        <f t="shared" si="25"/>
        <v>74091.75789600001</v>
      </c>
      <c r="T28" s="16">
        <f t="shared" si="25"/>
        <v>74091.75789600001</v>
      </c>
      <c r="U28" s="16">
        <f t="shared" si="25"/>
        <v>74091.75789600001</v>
      </c>
      <c r="V28" s="16">
        <f t="shared" si="25"/>
        <v>74091.75789600001</v>
      </c>
      <c r="W28" s="16">
        <f t="shared" si="25"/>
        <v>74091.75789600001</v>
      </c>
      <c r="X28" s="16">
        <f t="shared" si="25"/>
        <v>74091.75789600001</v>
      </c>
      <c r="Y28" s="16">
        <f t="shared" si="25"/>
        <v>74091.75789600001</v>
      </c>
      <c r="Z28" s="16">
        <f t="shared" si="25"/>
        <v>74091.75789600001</v>
      </c>
      <c r="AA28" s="16">
        <f t="shared" si="25"/>
        <v>74091.75789600001</v>
      </c>
      <c r="AB28" s="16">
        <f t="shared" si="25"/>
        <v>74091.75789600001</v>
      </c>
      <c r="AC28" s="16">
        <f t="shared" si="25"/>
        <v>74091.75789600001</v>
      </c>
      <c r="AD28" s="16">
        <f t="shared" si="25"/>
        <v>74091.75789600001</v>
      </c>
      <c r="AE28" s="16">
        <f t="shared" si="25"/>
        <v>74091.75789600001</v>
      </c>
      <c r="AF28" s="16">
        <f t="shared" si="25"/>
        <v>74091.75789600001</v>
      </c>
      <c r="AG28" s="16">
        <f t="shared" si="25"/>
        <v>74091.75789600001</v>
      </c>
      <c r="AH28" s="16">
        <f t="shared" si="25"/>
        <v>74091.75789600001</v>
      </c>
    </row>
    <row r="29" spans="1:34" x14ac:dyDescent="0.25">
      <c r="A29" s="94" t="s">
        <v>8</v>
      </c>
      <c r="B29" s="95">
        <v>1</v>
      </c>
      <c r="C29" s="95" t="s">
        <v>171</v>
      </c>
      <c r="D29" s="11">
        <v>2</v>
      </c>
      <c r="E29" s="14">
        <v>1278.71</v>
      </c>
      <c r="F29" s="11" t="s">
        <v>185</v>
      </c>
      <c r="G29" s="42">
        <f t="shared" si="2"/>
        <v>0</v>
      </c>
      <c r="H29" s="43">
        <v>0</v>
      </c>
      <c r="I29" s="44">
        <f t="shared" si="3"/>
        <v>1278.71</v>
      </c>
      <c r="J29" s="45">
        <f>ENCARGOS!$C$33</f>
        <v>0.79490000000000005</v>
      </c>
      <c r="K29" s="16">
        <v>308</v>
      </c>
      <c r="L29" s="16">
        <v>484</v>
      </c>
      <c r="M29" s="16">
        <f t="shared" si="4"/>
        <v>3087.1565790000004</v>
      </c>
      <c r="N29" s="16">
        <f t="shared" si="0"/>
        <v>6174.3131580000008</v>
      </c>
      <c r="O29" s="16">
        <f>$N$29*12</f>
        <v>74091.75789600001</v>
      </c>
      <c r="P29" s="16">
        <f t="shared" ref="P29:AH29" si="26">$N$29*12</f>
        <v>74091.75789600001</v>
      </c>
      <c r="Q29" s="16">
        <f t="shared" si="26"/>
        <v>74091.75789600001</v>
      </c>
      <c r="R29" s="16">
        <f t="shared" si="26"/>
        <v>74091.75789600001</v>
      </c>
      <c r="S29" s="16">
        <f t="shared" si="26"/>
        <v>74091.75789600001</v>
      </c>
      <c r="T29" s="16">
        <f t="shared" si="26"/>
        <v>74091.75789600001</v>
      </c>
      <c r="U29" s="16">
        <f t="shared" si="26"/>
        <v>74091.75789600001</v>
      </c>
      <c r="V29" s="16">
        <f t="shared" si="26"/>
        <v>74091.75789600001</v>
      </c>
      <c r="W29" s="16">
        <f t="shared" si="26"/>
        <v>74091.75789600001</v>
      </c>
      <c r="X29" s="16">
        <f t="shared" si="26"/>
        <v>74091.75789600001</v>
      </c>
      <c r="Y29" s="16">
        <f t="shared" si="26"/>
        <v>74091.75789600001</v>
      </c>
      <c r="Z29" s="16">
        <f t="shared" si="26"/>
        <v>74091.75789600001</v>
      </c>
      <c r="AA29" s="16">
        <f t="shared" si="26"/>
        <v>74091.75789600001</v>
      </c>
      <c r="AB29" s="16">
        <f t="shared" si="26"/>
        <v>74091.75789600001</v>
      </c>
      <c r="AC29" s="16">
        <f t="shared" si="26"/>
        <v>74091.75789600001</v>
      </c>
      <c r="AD29" s="16">
        <f t="shared" si="26"/>
        <v>74091.75789600001</v>
      </c>
      <c r="AE29" s="16">
        <f t="shared" si="26"/>
        <v>74091.75789600001</v>
      </c>
      <c r="AF29" s="16">
        <f t="shared" si="26"/>
        <v>74091.75789600001</v>
      </c>
      <c r="AG29" s="16">
        <f t="shared" si="26"/>
        <v>74091.75789600001</v>
      </c>
      <c r="AH29" s="16">
        <f t="shared" si="26"/>
        <v>74091.75789600001</v>
      </c>
    </row>
    <row r="30" spans="1:34" x14ac:dyDescent="0.25">
      <c r="A30" s="99" t="s">
        <v>172</v>
      </c>
      <c r="B30" s="101">
        <v>4</v>
      </c>
      <c r="C30" s="101" t="s">
        <v>170</v>
      </c>
      <c r="D30" s="11">
        <v>6</v>
      </c>
      <c r="E30" s="14">
        <v>1543.2</v>
      </c>
      <c r="F30" s="11" t="s">
        <v>185</v>
      </c>
      <c r="G30" s="42">
        <f t="shared" si="2"/>
        <v>0</v>
      </c>
      <c r="H30" s="43">
        <v>0</v>
      </c>
      <c r="I30" s="44">
        <f t="shared" si="3"/>
        <v>1543.2</v>
      </c>
      <c r="J30" s="45">
        <f>ENCARGOS!$C$33</f>
        <v>0.79490000000000005</v>
      </c>
      <c r="K30" s="16">
        <v>308</v>
      </c>
      <c r="L30" s="16">
        <v>484</v>
      </c>
      <c r="M30" s="16">
        <f t="shared" si="4"/>
        <v>3561.8896800000002</v>
      </c>
      <c r="N30" s="16">
        <f t="shared" si="0"/>
        <v>21371.338080000001</v>
      </c>
      <c r="O30" s="16">
        <f>$N$30*12</f>
        <v>256456.05696000002</v>
      </c>
      <c r="P30" s="16">
        <f t="shared" ref="P30:AH30" si="27">$N$30*12</f>
        <v>256456.05696000002</v>
      </c>
      <c r="Q30" s="16">
        <f t="shared" si="27"/>
        <v>256456.05696000002</v>
      </c>
      <c r="R30" s="16">
        <f t="shared" si="27"/>
        <v>256456.05696000002</v>
      </c>
      <c r="S30" s="16">
        <f t="shared" si="27"/>
        <v>256456.05696000002</v>
      </c>
      <c r="T30" s="16">
        <f t="shared" si="27"/>
        <v>256456.05696000002</v>
      </c>
      <c r="U30" s="16">
        <f t="shared" si="27"/>
        <v>256456.05696000002</v>
      </c>
      <c r="V30" s="16">
        <f t="shared" si="27"/>
        <v>256456.05696000002</v>
      </c>
      <c r="W30" s="16">
        <f t="shared" si="27"/>
        <v>256456.05696000002</v>
      </c>
      <c r="X30" s="16">
        <f t="shared" si="27"/>
        <v>256456.05696000002</v>
      </c>
      <c r="Y30" s="16">
        <f t="shared" si="27"/>
        <v>256456.05696000002</v>
      </c>
      <c r="Z30" s="16">
        <f t="shared" si="27"/>
        <v>256456.05696000002</v>
      </c>
      <c r="AA30" s="16">
        <f t="shared" si="27"/>
        <v>256456.05696000002</v>
      </c>
      <c r="AB30" s="16">
        <f t="shared" si="27"/>
        <v>256456.05696000002</v>
      </c>
      <c r="AC30" s="16">
        <f t="shared" si="27"/>
        <v>256456.05696000002</v>
      </c>
      <c r="AD30" s="16">
        <f t="shared" si="27"/>
        <v>256456.05696000002</v>
      </c>
      <c r="AE30" s="16">
        <f t="shared" si="27"/>
        <v>256456.05696000002</v>
      </c>
      <c r="AF30" s="16">
        <f t="shared" si="27"/>
        <v>256456.05696000002</v>
      </c>
      <c r="AG30" s="16">
        <f t="shared" si="27"/>
        <v>256456.05696000002</v>
      </c>
      <c r="AH30" s="16">
        <f t="shared" si="27"/>
        <v>256456.05696000002</v>
      </c>
    </row>
    <row r="31" spans="1:34" x14ac:dyDescent="0.25">
      <c r="A31" s="100"/>
      <c r="B31" s="102"/>
      <c r="C31" s="102"/>
      <c r="D31" s="11">
        <v>5</v>
      </c>
      <c r="E31" s="14">
        <v>1543.2</v>
      </c>
      <c r="F31" s="11" t="s">
        <v>184</v>
      </c>
      <c r="G31" s="46">
        <f t="shared" si="2"/>
        <v>0.22500000000000001</v>
      </c>
      <c r="H31" s="43">
        <v>0</v>
      </c>
      <c r="I31" s="44">
        <f t="shared" si="3"/>
        <v>1890.4200000000003</v>
      </c>
      <c r="J31" s="45">
        <f>ENCARGOS!$C$33</f>
        <v>0.79490000000000005</v>
      </c>
      <c r="K31" s="16">
        <v>308</v>
      </c>
      <c r="L31" s="16">
        <v>484</v>
      </c>
      <c r="M31" s="16">
        <f t="shared" si="4"/>
        <v>4185.1148580000008</v>
      </c>
      <c r="N31" s="16">
        <f t="shared" si="0"/>
        <v>20925.574290000004</v>
      </c>
      <c r="O31" s="16">
        <f>$N$31*12</f>
        <v>251106.89148000005</v>
      </c>
      <c r="P31" s="16">
        <f t="shared" ref="P31:AH31" si="28">$N$31*12</f>
        <v>251106.89148000005</v>
      </c>
      <c r="Q31" s="16">
        <f t="shared" si="28"/>
        <v>251106.89148000005</v>
      </c>
      <c r="R31" s="16">
        <f t="shared" si="28"/>
        <v>251106.89148000005</v>
      </c>
      <c r="S31" s="16">
        <f t="shared" si="28"/>
        <v>251106.89148000005</v>
      </c>
      <c r="T31" s="16">
        <f t="shared" si="28"/>
        <v>251106.89148000005</v>
      </c>
      <c r="U31" s="16">
        <f t="shared" si="28"/>
        <v>251106.89148000005</v>
      </c>
      <c r="V31" s="16">
        <f t="shared" si="28"/>
        <v>251106.89148000005</v>
      </c>
      <c r="W31" s="16">
        <f t="shared" si="28"/>
        <v>251106.89148000005</v>
      </c>
      <c r="X31" s="16">
        <f t="shared" si="28"/>
        <v>251106.89148000005</v>
      </c>
      <c r="Y31" s="16">
        <f t="shared" si="28"/>
        <v>251106.89148000005</v>
      </c>
      <c r="Z31" s="16">
        <f t="shared" si="28"/>
        <v>251106.89148000005</v>
      </c>
      <c r="AA31" s="16">
        <f t="shared" si="28"/>
        <v>251106.89148000005</v>
      </c>
      <c r="AB31" s="16">
        <f t="shared" si="28"/>
        <v>251106.89148000005</v>
      </c>
      <c r="AC31" s="16">
        <f t="shared" si="28"/>
        <v>251106.89148000005</v>
      </c>
      <c r="AD31" s="16">
        <f t="shared" si="28"/>
        <v>251106.89148000005</v>
      </c>
      <c r="AE31" s="16">
        <f t="shared" si="28"/>
        <v>251106.89148000005</v>
      </c>
      <c r="AF31" s="16">
        <f t="shared" si="28"/>
        <v>251106.89148000005</v>
      </c>
      <c r="AG31" s="16">
        <f t="shared" si="28"/>
        <v>251106.89148000005</v>
      </c>
      <c r="AH31" s="16">
        <f t="shared" si="28"/>
        <v>251106.89148000005</v>
      </c>
    </row>
    <row r="32" spans="1:34" x14ac:dyDescent="0.25">
      <c r="A32" s="12" t="s">
        <v>182</v>
      </c>
      <c r="B32" s="11">
        <v>2</v>
      </c>
      <c r="C32" s="11" t="s">
        <v>171</v>
      </c>
      <c r="D32" s="11">
        <v>2</v>
      </c>
      <c r="E32" s="14">
        <v>2323.59</v>
      </c>
      <c r="F32" s="11" t="s">
        <v>185</v>
      </c>
      <c r="G32" s="42">
        <f t="shared" si="2"/>
        <v>0</v>
      </c>
      <c r="H32" s="43">
        <v>0.3</v>
      </c>
      <c r="I32" s="44">
        <f t="shared" si="3"/>
        <v>3020.6670000000004</v>
      </c>
      <c r="J32" s="45">
        <f>ENCARGOS!$C$33</f>
        <v>0.79490000000000005</v>
      </c>
      <c r="K32" s="16">
        <v>0</v>
      </c>
      <c r="L32" s="16">
        <v>484</v>
      </c>
      <c r="M32" s="16">
        <f t="shared" si="4"/>
        <v>5905.7951983000012</v>
      </c>
      <c r="N32" s="16">
        <f t="shared" si="0"/>
        <v>11811.590396600002</v>
      </c>
      <c r="O32" s="16">
        <f>$N$32*12</f>
        <v>141739.08475920002</v>
      </c>
      <c r="P32" s="16">
        <f t="shared" ref="P32:AH32" si="29">$N$32*12</f>
        <v>141739.08475920002</v>
      </c>
      <c r="Q32" s="16">
        <f t="shared" si="29"/>
        <v>141739.08475920002</v>
      </c>
      <c r="R32" s="16">
        <f t="shared" si="29"/>
        <v>141739.08475920002</v>
      </c>
      <c r="S32" s="16">
        <f t="shared" si="29"/>
        <v>141739.08475920002</v>
      </c>
      <c r="T32" s="16">
        <f t="shared" si="29"/>
        <v>141739.08475920002</v>
      </c>
      <c r="U32" s="16">
        <f t="shared" si="29"/>
        <v>141739.08475920002</v>
      </c>
      <c r="V32" s="16">
        <f t="shared" si="29"/>
        <v>141739.08475920002</v>
      </c>
      <c r="W32" s="16">
        <f t="shared" si="29"/>
        <v>141739.08475920002</v>
      </c>
      <c r="X32" s="16">
        <f t="shared" si="29"/>
        <v>141739.08475920002</v>
      </c>
      <c r="Y32" s="16">
        <f t="shared" si="29"/>
        <v>141739.08475920002</v>
      </c>
      <c r="Z32" s="16">
        <f t="shared" si="29"/>
        <v>141739.08475920002</v>
      </c>
      <c r="AA32" s="16">
        <f t="shared" si="29"/>
        <v>141739.08475920002</v>
      </c>
      <c r="AB32" s="16">
        <f t="shared" si="29"/>
        <v>141739.08475920002</v>
      </c>
      <c r="AC32" s="16">
        <f t="shared" si="29"/>
        <v>141739.08475920002</v>
      </c>
      <c r="AD32" s="16">
        <f t="shared" si="29"/>
        <v>141739.08475920002</v>
      </c>
      <c r="AE32" s="16">
        <f t="shared" si="29"/>
        <v>141739.08475920002</v>
      </c>
      <c r="AF32" s="16">
        <f t="shared" si="29"/>
        <v>141739.08475920002</v>
      </c>
      <c r="AG32" s="16">
        <f t="shared" si="29"/>
        <v>141739.08475920002</v>
      </c>
      <c r="AH32" s="16">
        <f t="shared" si="29"/>
        <v>141739.08475920002</v>
      </c>
    </row>
    <row r="33" spans="1:34" ht="24" x14ac:dyDescent="0.25">
      <c r="A33" s="12" t="s">
        <v>474</v>
      </c>
      <c r="B33" s="11">
        <v>1</v>
      </c>
      <c r="C33" s="11" t="s">
        <v>171</v>
      </c>
      <c r="D33" s="11">
        <v>1</v>
      </c>
      <c r="E33" s="14">
        <v>2323.59</v>
      </c>
      <c r="F33" s="11" t="s">
        <v>185</v>
      </c>
      <c r="G33" s="42">
        <f t="shared" si="2"/>
        <v>0</v>
      </c>
      <c r="H33" s="43">
        <v>0.3</v>
      </c>
      <c r="I33" s="44">
        <f t="shared" si="3"/>
        <v>3020.6670000000004</v>
      </c>
      <c r="J33" s="45">
        <f>ENCARGOS!$C$33</f>
        <v>0.79490000000000005</v>
      </c>
      <c r="K33" s="16">
        <v>308</v>
      </c>
      <c r="L33" s="16">
        <v>484</v>
      </c>
      <c r="M33" s="16">
        <f t="shared" si="4"/>
        <v>6213.7951983000012</v>
      </c>
      <c r="N33" s="16">
        <f t="shared" si="0"/>
        <v>6213.7951983000012</v>
      </c>
      <c r="O33" s="16">
        <f>$N$33*12</f>
        <v>74565.54237960001</v>
      </c>
      <c r="P33" s="16">
        <f t="shared" ref="P33:AH33" si="30">$N$33*12</f>
        <v>74565.54237960001</v>
      </c>
      <c r="Q33" s="16">
        <f t="shared" si="30"/>
        <v>74565.54237960001</v>
      </c>
      <c r="R33" s="16">
        <f t="shared" si="30"/>
        <v>74565.54237960001</v>
      </c>
      <c r="S33" s="16">
        <f t="shared" si="30"/>
        <v>74565.54237960001</v>
      </c>
      <c r="T33" s="16">
        <f t="shared" si="30"/>
        <v>74565.54237960001</v>
      </c>
      <c r="U33" s="16">
        <f t="shared" si="30"/>
        <v>74565.54237960001</v>
      </c>
      <c r="V33" s="16">
        <f t="shared" si="30"/>
        <v>74565.54237960001</v>
      </c>
      <c r="W33" s="16">
        <f t="shared" si="30"/>
        <v>74565.54237960001</v>
      </c>
      <c r="X33" s="16">
        <f t="shared" si="30"/>
        <v>74565.54237960001</v>
      </c>
      <c r="Y33" s="16">
        <f t="shared" si="30"/>
        <v>74565.54237960001</v>
      </c>
      <c r="Z33" s="16">
        <f t="shared" si="30"/>
        <v>74565.54237960001</v>
      </c>
      <c r="AA33" s="16">
        <f t="shared" si="30"/>
        <v>74565.54237960001</v>
      </c>
      <c r="AB33" s="16">
        <f t="shared" si="30"/>
        <v>74565.54237960001</v>
      </c>
      <c r="AC33" s="16">
        <f t="shared" si="30"/>
        <v>74565.54237960001</v>
      </c>
      <c r="AD33" s="16">
        <f t="shared" si="30"/>
        <v>74565.54237960001</v>
      </c>
      <c r="AE33" s="16">
        <f t="shared" si="30"/>
        <v>74565.54237960001</v>
      </c>
      <c r="AF33" s="16">
        <f t="shared" si="30"/>
        <v>74565.54237960001</v>
      </c>
      <c r="AG33" s="16">
        <f t="shared" si="30"/>
        <v>74565.54237960001</v>
      </c>
      <c r="AH33" s="16">
        <f t="shared" si="30"/>
        <v>74565.54237960001</v>
      </c>
    </row>
    <row r="34" spans="1:34" ht="24" x14ac:dyDescent="0.25">
      <c r="A34" s="12" t="s">
        <v>475</v>
      </c>
      <c r="B34" s="11">
        <v>1</v>
      </c>
      <c r="C34" s="11" t="s">
        <v>171</v>
      </c>
      <c r="D34" s="11">
        <v>1</v>
      </c>
      <c r="E34" s="14">
        <v>2323.59</v>
      </c>
      <c r="F34" s="11" t="s">
        <v>185</v>
      </c>
      <c r="G34" s="42">
        <f t="shared" si="2"/>
        <v>0</v>
      </c>
      <c r="H34" s="43">
        <v>0.3</v>
      </c>
      <c r="I34" s="44">
        <f t="shared" si="3"/>
        <v>3020.6670000000004</v>
      </c>
      <c r="J34" s="45">
        <f>ENCARGOS!$C$33</f>
        <v>0.79490000000000005</v>
      </c>
      <c r="K34" s="16">
        <v>308</v>
      </c>
      <c r="L34" s="16">
        <v>484</v>
      </c>
      <c r="M34" s="16">
        <f t="shared" si="4"/>
        <v>6213.7951983000012</v>
      </c>
      <c r="N34" s="16">
        <f t="shared" si="0"/>
        <v>6213.7951983000012</v>
      </c>
      <c r="O34" s="16">
        <f>$N$34*12</f>
        <v>74565.54237960001</v>
      </c>
      <c r="P34" s="16">
        <f t="shared" ref="P34:AH34" si="31">$N$34*12</f>
        <v>74565.54237960001</v>
      </c>
      <c r="Q34" s="16">
        <f t="shared" si="31"/>
        <v>74565.54237960001</v>
      </c>
      <c r="R34" s="16">
        <f t="shared" si="31"/>
        <v>74565.54237960001</v>
      </c>
      <c r="S34" s="16">
        <f t="shared" si="31"/>
        <v>74565.54237960001</v>
      </c>
      <c r="T34" s="16">
        <f t="shared" si="31"/>
        <v>74565.54237960001</v>
      </c>
      <c r="U34" s="16">
        <f t="shared" si="31"/>
        <v>74565.54237960001</v>
      </c>
      <c r="V34" s="16">
        <f t="shared" si="31"/>
        <v>74565.54237960001</v>
      </c>
      <c r="W34" s="16">
        <f t="shared" si="31"/>
        <v>74565.54237960001</v>
      </c>
      <c r="X34" s="16">
        <f t="shared" si="31"/>
        <v>74565.54237960001</v>
      </c>
      <c r="Y34" s="16">
        <f t="shared" si="31"/>
        <v>74565.54237960001</v>
      </c>
      <c r="Z34" s="16">
        <f t="shared" si="31"/>
        <v>74565.54237960001</v>
      </c>
      <c r="AA34" s="16">
        <f t="shared" si="31"/>
        <v>74565.54237960001</v>
      </c>
      <c r="AB34" s="16">
        <f t="shared" si="31"/>
        <v>74565.54237960001</v>
      </c>
      <c r="AC34" s="16">
        <f t="shared" si="31"/>
        <v>74565.54237960001</v>
      </c>
      <c r="AD34" s="16">
        <f t="shared" si="31"/>
        <v>74565.54237960001</v>
      </c>
      <c r="AE34" s="16">
        <f t="shared" si="31"/>
        <v>74565.54237960001</v>
      </c>
      <c r="AF34" s="16">
        <f t="shared" si="31"/>
        <v>74565.54237960001</v>
      </c>
      <c r="AG34" s="16">
        <f t="shared" si="31"/>
        <v>74565.54237960001</v>
      </c>
      <c r="AH34" s="16">
        <f t="shared" si="31"/>
        <v>74565.54237960001</v>
      </c>
    </row>
    <row r="35" spans="1:34" x14ac:dyDescent="0.25">
      <c r="A35" s="12" t="s">
        <v>358</v>
      </c>
      <c r="B35" s="11">
        <v>2</v>
      </c>
      <c r="C35" s="11" t="s">
        <v>171</v>
      </c>
      <c r="D35" s="11">
        <v>2</v>
      </c>
      <c r="E35" s="14">
        <v>1237.23</v>
      </c>
      <c r="F35" s="11" t="s">
        <v>185</v>
      </c>
      <c r="G35" s="42">
        <f t="shared" si="2"/>
        <v>0</v>
      </c>
      <c r="H35" s="43">
        <v>0.3</v>
      </c>
      <c r="I35" s="44">
        <f t="shared" si="3"/>
        <v>1608.3990000000001</v>
      </c>
      <c r="J35" s="45">
        <f>ENCARGOS!$C$33</f>
        <v>0.79490000000000005</v>
      </c>
      <c r="K35" s="16">
        <v>308</v>
      </c>
      <c r="L35" s="16">
        <v>484</v>
      </c>
      <c r="M35" s="16">
        <f t="shared" si="4"/>
        <v>3678.9153651000006</v>
      </c>
      <c r="N35" s="16">
        <f t="shared" si="0"/>
        <v>7357.8307302000012</v>
      </c>
      <c r="O35" s="16">
        <f>$N$35*12</f>
        <v>88293.968762400007</v>
      </c>
      <c r="P35" s="16">
        <f t="shared" ref="P35:AH35" si="32">$N$35*12</f>
        <v>88293.968762400007</v>
      </c>
      <c r="Q35" s="16">
        <f t="shared" si="32"/>
        <v>88293.968762400007</v>
      </c>
      <c r="R35" s="16">
        <f t="shared" si="32"/>
        <v>88293.968762400007</v>
      </c>
      <c r="S35" s="16">
        <f t="shared" si="32"/>
        <v>88293.968762400007</v>
      </c>
      <c r="T35" s="16">
        <f t="shared" si="32"/>
        <v>88293.968762400007</v>
      </c>
      <c r="U35" s="16">
        <f t="shared" si="32"/>
        <v>88293.968762400007</v>
      </c>
      <c r="V35" s="16">
        <f t="shared" si="32"/>
        <v>88293.968762400007</v>
      </c>
      <c r="W35" s="16">
        <f t="shared" si="32"/>
        <v>88293.968762400007</v>
      </c>
      <c r="X35" s="16">
        <f t="shared" si="32"/>
        <v>88293.968762400007</v>
      </c>
      <c r="Y35" s="16">
        <f t="shared" si="32"/>
        <v>88293.968762400007</v>
      </c>
      <c r="Z35" s="16">
        <f t="shared" si="32"/>
        <v>88293.968762400007</v>
      </c>
      <c r="AA35" s="16">
        <f t="shared" si="32"/>
        <v>88293.968762400007</v>
      </c>
      <c r="AB35" s="16">
        <f t="shared" si="32"/>
        <v>88293.968762400007</v>
      </c>
      <c r="AC35" s="16">
        <f t="shared" si="32"/>
        <v>88293.968762400007</v>
      </c>
      <c r="AD35" s="16">
        <f t="shared" si="32"/>
        <v>88293.968762400007</v>
      </c>
      <c r="AE35" s="16">
        <f t="shared" si="32"/>
        <v>88293.968762400007</v>
      </c>
      <c r="AF35" s="16">
        <f t="shared" si="32"/>
        <v>88293.968762400007</v>
      </c>
      <c r="AG35" s="16">
        <f t="shared" si="32"/>
        <v>88293.968762400007</v>
      </c>
      <c r="AH35" s="16">
        <f t="shared" si="32"/>
        <v>88293.968762400007</v>
      </c>
    </row>
    <row r="36" spans="1:34" x14ac:dyDescent="0.25">
      <c r="A36" s="12" t="s">
        <v>9</v>
      </c>
      <c r="B36" s="11">
        <v>2</v>
      </c>
      <c r="C36" s="11" t="s">
        <v>171</v>
      </c>
      <c r="D36" s="11">
        <v>2</v>
      </c>
      <c r="E36" s="14">
        <v>1826.64</v>
      </c>
      <c r="F36" s="11" t="s">
        <v>185</v>
      </c>
      <c r="G36" s="42">
        <f t="shared" si="2"/>
        <v>0</v>
      </c>
      <c r="H36" s="43">
        <v>0.3</v>
      </c>
      <c r="I36" s="44">
        <f t="shared" si="3"/>
        <v>2374.6320000000001</v>
      </c>
      <c r="J36" s="45">
        <f>ENCARGOS!$C$33</f>
        <v>0.79490000000000005</v>
      </c>
      <c r="K36" s="16">
        <v>308</v>
      </c>
      <c r="L36" s="16">
        <v>484</v>
      </c>
      <c r="M36" s="16">
        <f t="shared" si="4"/>
        <v>5054.2269768000006</v>
      </c>
      <c r="N36" s="16">
        <f t="shared" si="0"/>
        <v>10108.453953600001</v>
      </c>
      <c r="O36" s="16">
        <f>$N$36*12</f>
        <v>121301.44744320001</v>
      </c>
      <c r="P36" s="16">
        <f t="shared" ref="P36:AH36" si="33">$N$36*12</f>
        <v>121301.44744320001</v>
      </c>
      <c r="Q36" s="16">
        <f t="shared" si="33"/>
        <v>121301.44744320001</v>
      </c>
      <c r="R36" s="16">
        <f t="shared" si="33"/>
        <v>121301.44744320001</v>
      </c>
      <c r="S36" s="16">
        <f t="shared" si="33"/>
        <v>121301.44744320001</v>
      </c>
      <c r="T36" s="16">
        <f t="shared" si="33"/>
        <v>121301.44744320001</v>
      </c>
      <c r="U36" s="16">
        <f t="shared" si="33"/>
        <v>121301.44744320001</v>
      </c>
      <c r="V36" s="16">
        <f t="shared" si="33"/>
        <v>121301.44744320001</v>
      </c>
      <c r="W36" s="16">
        <f t="shared" si="33"/>
        <v>121301.44744320001</v>
      </c>
      <c r="X36" s="16">
        <f t="shared" si="33"/>
        <v>121301.44744320001</v>
      </c>
      <c r="Y36" s="16">
        <f t="shared" si="33"/>
        <v>121301.44744320001</v>
      </c>
      <c r="Z36" s="16">
        <f t="shared" si="33"/>
        <v>121301.44744320001</v>
      </c>
      <c r="AA36" s="16">
        <f t="shared" si="33"/>
        <v>121301.44744320001</v>
      </c>
      <c r="AB36" s="16">
        <f t="shared" si="33"/>
        <v>121301.44744320001</v>
      </c>
      <c r="AC36" s="16">
        <f t="shared" si="33"/>
        <v>121301.44744320001</v>
      </c>
      <c r="AD36" s="16">
        <f t="shared" si="33"/>
        <v>121301.44744320001</v>
      </c>
      <c r="AE36" s="16">
        <f t="shared" si="33"/>
        <v>121301.44744320001</v>
      </c>
      <c r="AF36" s="16">
        <f t="shared" si="33"/>
        <v>121301.44744320001</v>
      </c>
      <c r="AG36" s="16">
        <f t="shared" si="33"/>
        <v>121301.44744320001</v>
      </c>
      <c r="AH36" s="16">
        <f t="shared" si="33"/>
        <v>121301.44744320001</v>
      </c>
    </row>
    <row r="37" spans="1:34" x14ac:dyDescent="0.25">
      <c r="A37" s="99" t="s">
        <v>127</v>
      </c>
      <c r="B37" s="101">
        <v>1</v>
      </c>
      <c r="C37" s="101" t="s">
        <v>170</v>
      </c>
      <c r="D37" s="11">
        <v>1</v>
      </c>
      <c r="E37" s="14">
        <v>2474.46</v>
      </c>
      <c r="F37" s="11" t="s">
        <v>185</v>
      </c>
      <c r="G37" s="42">
        <f t="shared" si="2"/>
        <v>0</v>
      </c>
      <c r="H37" s="43">
        <v>0.4</v>
      </c>
      <c r="I37" s="44">
        <f t="shared" si="3"/>
        <v>3464.2439999999997</v>
      </c>
      <c r="J37" s="45">
        <f>ENCARGOS!$C$33</f>
        <v>0.79490000000000005</v>
      </c>
      <c r="K37" s="16">
        <v>308</v>
      </c>
      <c r="L37" s="16">
        <v>484</v>
      </c>
      <c r="M37" s="16">
        <f t="shared" si="4"/>
        <v>7009.9715556000001</v>
      </c>
      <c r="N37" s="16">
        <f t="shared" si="0"/>
        <v>7009.9715556000001</v>
      </c>
      <c r="O37" s="16">
        <f>$N$37*12</f>
        <v>84119.658667199998</v>
      </c>
      <c r="P37" s="16">
        <f t="shared" ref="P37:AH37" si="34">$N$37*12</f>
        <v>84119.658667199998</v>
      </c>
      <c r="Q37" s="16">
        <f t="shared" si="34"/>
        <v>84119.658667199998</v>
      </c>
      <c r="R37" s="16">
        <f t="shared" si="34"/>
        <v>84119.658667199998</v>
      </c>
      <c r="S37" s="16">
        <f t="shared" si="34"/>
        <v>84119.658667199998</v>
      </c>
      <c r="T37" s="16">
        <f t="shared" si="34"/>
        <v>84119.658667199998</v>
      </c>
      <c r="U37" s="16">
        <f t="shared" si="34"/>
        <v>84119.658667199998</v>
      </c>
      <c r="V37" s="16">
        <f t="shared" si="34"/>
        <v>84119.658667199998</v>
      </c>
      <c r="W37" s="16">
        <f t="shared" si="34"/>
        <v>84119.658667199998</v>
      </c>
      <c r="X37" s="16">
        <f t="shared" si="34"/>
        <v>84119.658667199998</v>
      </c>
      <c r="Y37" s="16">
        <f t="shared" si="34"/>
        <v>84119.658667199998</v>
      </c>
      <c r="Z37" s="16">
        <f t="shared" si="34"/>
        <v>84119.658667199998</v>
      </c>
      <c r="AA37" s="16">
        <f t="shared" si="34"/>
        <v>84119.658667199998</v>
      </c>
      <c r="AB37" s="16">
        <f t="shared" si="34"/>
        <v>84119.658667199998</v>
      </c>
      <c r="AC37" s="16">
        <f t="shared" si="34"/>
        <v>84119.658667199998</v>
      </c>
      <c r="AD37" s="16">
        <f t="shared" si="34"/>
        <v>84119.658667199998</v>
      </c>
      <c r="AE37" s="16">
        <f t="shared" si="34"/>
        <v>84119.658667199998</v>
      </c>
      <c r="AF37" s="16">
        <f t="shared" si="34"/>
        <v>84119.658667199998</v>
      </c>
      <c r="AG37" s="16">
        <f t="shared" si="34"/>
        <v>84119.658667199998</v>
      </c>
      <c r="AH37" s="16">
        <f t="shared" si="34"/>
        <v>84119.658667199998</v>
      </c>
    </row>
    <row r="38" spans="1:34" x14ac:dyDescent="0.25">
      <c r="A38" s="100"/>
      <c r="B38" s="102"/>
      <c r="C38" s="102"/>
      <c r="D38" s="11">
        <v>2</v>
      </c>
      <c r="E38" s="14">
        <v>2474.46</v>
      </c>
      <c r="F38" s="11" t="s">
        <v>184</v>
      </c>
      <c r="G38" s="46">
        <f t="shared" si="2"/>
        <v>0.22500000000000001</v>
      </c>
      <c r="H38" s="43">
        <v>0.4</v>
      </c>
      <c r="I38" s="44">
        <f t="shared" si="3"/>
        <v>4020.9974999999999</v>
      </c>
      <c r="J38" s="45">
        <f>ENCARGOS!$C$33</f>
        <v>0.79490000000000005</v>
      </c>
      <c r="K38" s="16">
        <v>308</v>
      </c>
      <c r="L38" s="16">
        <v>484</v>
      </c>
      <c r="M38" s="16">
        <f t="shared" si="4"/>
        <v>8009.2884127500001</v>
      </c>
      <c r="N38" s="16">
        <f t="shared" si="0"/>
        <v>16018.5768255</v>
      </c>
      <c r="O38" s="16">
        <f>$N$38*12</f>
        <v>192222.921906</v>
      </c>
      <c r="P38" s="16">
        <f t="shared" ref="P38:AH38" si="35">$N$38*12</f>
        <v>192222.921906</v>
      </c>
      <c r="Q38" s="16">
        <f t="shared" si="35"/>
        <v>192222.921906</v>
      </c>
      <c r="R38" s="16">
        <f t="shared" si="35"/>
        <v>192222.921906</v>
      </c>
      <c r="S38" s="16">
        <f t="shared" si="35"/>
        <v>192222.921906</v>
      </c>
      <c r="T38" s="16">
        <f t="shared" si="35"/>
        <v>192222.921906</v>
      </c>
      <c r="U38" s="16">
        <f t="shared" si="35"/>
        <v>192222.921906</v>
      </c>
      <c r="V38" s="16">
        <f t="shared" si="35"/>
        <v>192222.921906</v>
      </c>
      <c r="W38" s="16">
        <f t="shared" si="35"/>
        <v>192222.921906</v>
      </c>
      <c r="X38" s="16">
        <f t="shared" si="35"/>
        <v>192222.921906</v>
      </c>
      <c r="Y38" s="16">
        <f t="shared" si="35"/>
        <v>192222.921906</v>
      </c>
      <c r="Z38" s="16">
        <f t="shared" si="35"/>
        <v>192222.921906</v>
      </c>
      <c r="AA38" s="16">
        <f t="shared" si="35"/>
        <v>192222.921906</v>
      </c>
      <c r="AB38" s="16">
        <f t="shared" si="35"/>
        <v>192222.921906</v>
      </c>
      <c r="AC38" s="16">
        <f t="shared" si="35"/>
        <v>192222.921906</v>
      </c>
      <c r="AD38" s="16">
        <f t="shared" si="35"/>
        <v>192222.921906</v>
      </c>
      <c r="AE38" s="16">
        <f t="shared" si="35"/>
        <v>192222.921906</v>
      </c>
      <c r="AF38" s="16">
        <f t="shared" si="35"/>
        <v>192222.921906</v>
      </c>
      <c r="AG38" s="16">
        <f t="shared" si="35"/>
        <v>192222.921906</v>
      </c>
      <c r="AH38" s="16">
        <f t="shared" si="35"/>
        <v>192222.921906</v>
      </c>
    </row>
    <row r="39" spans="1:34" x14ac:dyDescent="0.25">
      <c r="A39" s="12" t="s">
        <v>10</v>
      </c>
      <c r="B39" s="11">
        <v>1</v>
      </c>
      <c r="C39" s="11" t="s">
        <v>171</v>
      </c>
      <c r="D39" s="11">
        <v>1</v>
      </c>
      <c r="E39" s="14">
        <v>1826.64</v>
      </c>
      <c r="F39" s="11" t="s">
        <v>185</v>
      </c>
      <c r="G39" s="42">
        <f t="shared" si="2"/>
        <v>0</v>
      </c>
      <c r="H39" s="43">
        <v>0</v>
      </c>
      <c r="I39" s="44">
        <f t="shared" si="3"/>
        <v>1826.64</v>
      </c>
      <c r="J39" s="45">
        <f>ENCARGOS!$C$33</f>
        <v>0.79490000000000005</v>
      </c>
      <c r="K39" s="16">
        <v>308</v>
      </c>
      <c r="L39" s="16">
        <v>484</v>
      </c>
      <c r="M39" s="16">
        <f t="shared" si="4"/>
        <v>4070.6361360000005</v>
      </c>
      <c r="N39" s="16">
        <f t="shared" si="0"/>
        <v>4070.6361360000005</v>
      </c>
      <c r="O39" s="16">
        <f>$N$39*12</f>
        <v>48847.633632000005</v>
      </c>
      <c r="P39" s="16">
        <f t="shared" ref="P39:AH39" si="36">$N$39*12</f>
        <v>48847.633632000005</v>
      </c>
      <c r="Q39" s="16">
        <f t="shared" si="36"/>
        <v>48847.633632000005</v>
      </c>
      <c r="R39" s="16">
        <f t="shared" si="36"/>
        <v>48847.633632000005</v>
      </c>
      <c r="S39" s="16">
        <f t="shared" si="36"/>
        <v>48847.633632000005</v>
      </c>
      <c r="T39" s="16">
        <f t="shared" si="36"/>
        <v>48847.633632000005</v>
      </c>
      <c r="U39" s="16">
        <f t="shared" si="36"/>
        <v>48847.633632000005</v>
      </c>
      <c r="V39" s="16">
        <f t="shared" si="36"/>
        <v>48847.633632000005</v>
      </c>
      <c r="W39" s="16">
        <f t="shared" si="36"/>
        <v>48847.633632000005</v>
      </c>
      <c r="X39" s="16">
        <f t="shared" si="36"/>
        <v>48847.633632000005</v>
      </c>
      <c r="Y39" s="16">
        <f t="shared" si="36"/>
        <v>48847.633632000005</v>
      </c>
      <c r="Z39" s="16">
        <f t="shared" si="36"/>
        <v>48847.633632000005</v>
      </c>
      <c r="AA39" s="16">
        <f t="shared" si="36"/>
        <v>48847.633632000005</v>
      </c>
      <c r="AB39" s="16">
        <f t="shared" si="36"/>
        <v>48847.633632000005</v>
      </c>
      <c r="AC39" s="16">
        <f t="shared" si="36"/>
        <v>48847.633632000005</v>
      </c>
      <c r="AD39" s="16">
        <f t="shared" si="36"/>
        <v>48847.633632000005</v>
      </c>
      <c r="AE39" s="16">
        <f t="shared" si="36"/>
        <v>48847.633632000005</v>
      </c>
      <c r="AF39" s="16">
        <f t="shared" si="36"/>
        <v>48847.633632000005</v>
      </c>
      <c r="AG39" s="16">
        <f t="shared" si="36"/>
        <v>48847.633632000005</v>
      </c>
      <c r="AH39" s="16">
        <f t="shared" si="36"/>
        <v>48847.633632000005</v>
      </c>
    </row>
    <row r="40" spans="1:34" x14ac:dyDescent="0.25">
      <c r="A40" s="12" t="s">
        <v>11</v>
      </c>
      <c r="B40" s="11">
        <v>1</v>
      </c>
      <c r="C40" s="11" t="s">
        <v>171</v>
      </c>
      <c r="D40" s="11">
        <v>1</v>
      </c>
      <c r="E40" s="14">
        <v>1826.64</v>
      </c>
      <c r="F40" s="11" t="s">
        <v>185</v>
      </c>
      <c r="G40" s="42">
        <f t="shared" si="2"/>
        <v>0</v>
      </c>
      <c r="H40" s="43">
        <v>0</v>
      </c>
      <c r="I40" s="44">
        <f t="shared" si="3"/>
        <v>1826.64</v>
      </c>
      <c r="J40" s="45">
        <f>ENCARGOS!$C$33</f>
        <v>0.79490000000000005</v>
      </c>
      <c r="K40" s="16">
        <v>308</v>
      </c>
      <c r="L40" s="16">
        <v>484</v>
      </c>
      <c r="M40" s="16">
        <f t="shared" si="4"/>
        <v>4070.6361360000005</v>
      </c>
      <c r="N40" s="16">
        <f t="shared" si="0"/>
        <v>4070.6361360000005</v>
      </c>
      <c r="O40" s="16">
        <f>$N$40*12</f>
        <v>48847.633632000005</v>
      </c>
      <c r="P40" s="16">
        <f t="shared" ref="P40:AH40" si="37">$N$40*12</f>
        <v>48847.633632000005</v>
      </c>
      <c r="Q40" s="16">
        <f t="shared" si="37"/>
        <v>48847.633632000005</v>
      </c>
      <c r="R40" s="16">
        <f t="shared" si="37"/>
        <v>48847.633632000005</v>
      </c>
      <c r="S40" s="16">
        <f t="shared" si="37"/>
        <v>48847.633632000005</v>
      </c>
      <c r="T40" s="16">
        <f t="shared" si="37"/>
        <v>48847.633632000005</v>
      </c>
      <c r="U40" s="16">
        <f t="shared" si="37"/>
        <v>48847.633632000005</v>
      </c>
      <c r="V40" s="16">
        <f t="shared" si="37"/>
        <v>48847.633632000005</v>
      </c>
      <c r="W40" s="16">
        <f t="shared" si="37"/>
        <v>48847.633632000005</v>
      </c>
      <c r="X40" s="16">
        <f t="shared" si="37"/>
        <v>48847.633632000005</v>
      </c>
      <c r="Y40" s="16">
        <f t="shared" si="37"/>
        <v>48847.633632000005</v>
      </c>
      <c r="Z40" s="16">
        <f t="shared" si="37"/>
        <v>48847.633632000005</v>
      </c>
      <c r="AA40" s="16">
        <f t="shared" si="37"/>
        <v>48847.633632000005</v>
      </c>
      <c r="AB40" s="16">
        <f t="shared" si="37"/>
        <v>48847.633632000005</v>
      </c>
      <c r="AC40" s="16">
        <f t="shared" si="37"/>
        <v>48847.633632000005</v>
      </c>
      <c r="AD40" s="16">
        <f t="shared" si="37"/>
        <v>48847.633632000005</v>
      </c>
      <c r="AE40" s="16">
        <f t="shared" si="37"/>
        <v>48847.633632000005</v>
      </c>
      <c r="AF40" s="16">
        <f t="shared" si="37"/>
        <v>48847.633632000005</v>
      </c>
      <c r="AG40" s="16">
        <f t="shared" si="37"/>
        <v>48847.633632000005</v>
      </c>
      <c r="AH40" s="16">
        <f t="shared" si="37"/>
        <v>48847.633632000005</v>
      </c>
    </row>
    <row r="41" spans="1:34" x14ac:dyDescent="0.25">
      <c r="A41" s="99" t="s">
        <v>163</v>
      </c>
      <c r="B41" s="101">
        <v>13</v>
      </c>
      <c r="C41" s="101" t="s">
        <v>174</v>
      </c>
      <c r="D41" s="11">
        <v>28</v>
      </c>
      <c r="E41" s="14">
        <v>1237.23</v>
      </c>
      <c r="F41" s="11" t="s">
        <v>185</v>
      </c>
      <c r="G41" s="42">
        <f t="shared" si="2"/>
        <v>0</v>
      </c>
      <c r="H41" s="43">
        <v>0.4</v>
      </c>
      <c r="I41" s="44">
        <f t="shared" si="3"/>
        <v>1732.1219999999998</v>
      </c>
      <c r="J41" s="45">
        <f>ENCARGOS!$C$33</f>
        <v>0.79490000000000005</v>
      </c>
      <c r="K41" s="16">
        <v>308</v>
      </c>
      <c r="L41" s="16">
        <v>484</v>
      </c>
      <c r="M41" s="16">
        <f t="shared" si="4"/>
        <v>3900.9857778000001</v>
      </c>
      <c r="N41" s="16">
        <f t="shared" si="0"/>
        <v>109227.6017784</v>
      </c>
      <c r="O41" s="16">
        <f>$N$41*12</f>
        <v>1310731.2213407999</v>
      </c>
      <c r="P41" s="16">
        <f t="shared" ref="P41:AH41" si="38">$N$41*12</f>
        <v>1310731.2213407999</v>
      </c>
      <c r="Q41" s="16">
        <f t="shared" si="38"/>
        <v>1310731.2213407999</v>
      </c>
      <c r="R41" s="16">
        <f t="shared" si="38"/>
        <v>1310731.2213407999</v>
      </c>
      <c r="S41" s="16">
        <f t="shared" si="38"/>
        <v>1310731.2213407999</v>
      </c>
      <c r="T41" s="16">
        <f t="shared" si="38"/>
        <v>1310731.2213407999</v>
      </c>
      <c r="U41" s="16">
        <f t="shared" si="38"/>
        <v>1310731.2213407999</v>
      </c>
      <c r="V41" s="16">
        <f t="shared" si="38"/>
        <v>1310731.2213407999</v>
      </c>
      <c r="W41" s="16">
        <f t="shared" si="38"/>
        <v>1310731.2213407999</v>
      </c>
      <c r="X41" s="16">
        <f t="shared" si="38"/>
        <v>1310731.2213407999</v>
      </c>
      <c r="Y41" s="16">
        <f t="shared" si="38"/>
        <v>1310731.2213407999</v>
      </c>
      <c r="Z41" s="16">
        <f t="shared" si="38"/>
        <v>1310731.2213407999</v>
      </c>
      <c r="AA41" s="16">
        <f t="shared" si="38"/>
        <v>1310731.2213407999</v>
      </c>
      <c r="AB41" s="16">
        <f t="shared" si="38"/>
        <v>1310731.2213407999</v>
      </c>
      <c r="AC41" s="16">
        <f t="shared" si="38"/>
        <v>1310731.2213407999</v>
      </c>
      <c r="AD41" s="16">
        <f t="shared" si="38"/>
        <v>1310731.2213407999</v>
      </c>
      <c r="AE41" s="16">
        <f t="shared" si="38"/>
        <v>1310731.2213407999</v>
      </c>
      <c r="AF41" s="16">
        <f t="shared" si="38"/>
        <v>1310731.2213407999</v>
      </c>
      <c r="AG41" s="16">
        <f t="shared" si="38"/>
        <v>1310731.2213407999</v>
      </c>
      <c r="AH41" s="16">
        <f t="shared" si="38"/>
        <v>1310731.2213407999</v>
      </c>
    </row>
    <row r="42" spans="1:34" x14ac:dyDescent="0.25">
      <c r="A42" s="100"/>
      <c r="B42" s="102"/>
      <c r="C42" s="102"/>
      <c r="D42" s="11">
        <v>29</v>
      </c>
      <c r="E42" s="14">
        <v>1237.23</v>
      </c>
      <c r="F42" s="11" t="s">
        <v>184</v>
      </c>
      <c r="G42" s="46">
        <f t="shared" si="2"/>
        <v>0.22500000000000001</v>
      </c>
      <c r="H42" s="43">
        <v>0.4</v>
      </c>
      <c r="I42" s="44">
        <f t="shared" si="3"/>
        <v>2010.49875</v>
      </c>
      <c r="J42" s="45">
        <f>ENCARGOS!$C$33</f>
        <v>0.79490000000000005</v>
      </c>
      <c r="K42" s="16">
        <v>308</v>
      </c>
      <c r="L42" s="16">
        <v>484</v>
      </c>
      <c r="M42" s="16">
        <f t="shared" si="4"/>
        <v>4400.6442063750001</v>
      </c>
      <c r="N42" s="16">
        <f t="shared" si="0"/>
        <v>127618.681984875</v>
      </c>
      <c r="O42" s="16">
        <f>$N$42*12</f>
        <v>1531424.1838185</v>
      </c>
      <c r="P42" s="16">
        <f t="shared" ref="P42:AH42" si="39">$N$42*12</f>
        <v>1531424.1838185</v>
      </c>
      <c r="Q42" s="16">
        <f t="shared" si="39"/>
        <v>1531424.1838185</v>
      </c>
      <c r="R42" s="16">
        <f t="shared" si="39"/>
        <v>1531424.1838185</v>
      </c>
      <c r="S42" s="16">
        <f t="shared" si="39"/>
        <v>1531424.1838185</v>
      </c>
      <c r="T42" s="16">
        <f t="shared" si="39"/>
        <v>1531424.1838185</v>
      </c>
      <c r="U42" s="16">
        <f t="shared" si="39"/>
        <v>1531424.1838185</v>
      </c>
      <c r="V42" s="16">
        <f t="shared" si="39"/>
        <v>1531424.1838185</v>
      </c>
      <c r="W42" s="16">
        <f t="shared" si="39"/>
        <v>1531424.1838185</v>
      </c>
      <c r="X42" s="16">
        <f t="shared" si="39"/>
        <v>1531424.1838185</v>
      </c>
      <c r="Y42" s="16">
        <f t="shared" si="39"/>
        <v>1531424.1838185</v>
      </c>
      <c r="Z42" s="16">
        <f t="shared" si="39"/>
        <v>1531424.1838185</v>
      </c>
      <c r="AA42" s="16">
        <f t="shared" si="39"/>
        <v>1531424.1838185</v>
      </c>
      <c r="AB42" s="16">
        <f t="shared" si="39"/>
        <v>1531424.1838185</v>
      </c>
      <c r="AC42" s="16">
        <f t="shared" si="39"/>
        <v>1531424.1838185</v>
      </c>
      <c r="AD42" s="16">
        <f t="shared" si="39"/>
        <v>1531424.1838185</v>
      </c>
      <c r="AE42" s="16">
        <f t="shared" si="39"/>
        <v>1531424.1838185</v>
      </c>
      <c r="AF42" s="16">
        <f t="shared" si="39"/>
        <v>1531424.1838185</v>
      </c>
      <c r="AG42" s="16">
        <f t="shared" si="39"/>
        <v>1531424.1838185</v>
      </c>
      <c r="AH42" s="16">
        <f t="shared" si="39"/>
        <v>1531424.1838185</v>
      </c>
    </row>
    <row r="43" spans="1:34" x14ac:dyDescent="0.25">
      <c r="A43" s="12" t="s">
        <v>173</v>
      </c>
      <c r="B43" s="11">
        <v>2</v>
      </c>
      <c r="C43" s="11" t="s">
        <v>171</v>
      </c>
      <c r="D43" s="11">
        <v>2</v>
      </c>
      <c r="E43" s="14">
        <v>1278.71</v>
      </c>
      <c r="F43" s="11" t="s">
        <v>184</v>
      </c>
      <c r="G43" s="46">
        <f t="shared" si="2"/>
        <v>0.22500000000000001</v>
      </c>
      <c r="H43" s="43">
        <v>0.4</v>
      </c>
      <c r="I43" s="44">
        <f t="shared" si="3"/>
        <v>2077.9037499999999</v>
      </c>
      <c r="J43" s="45">
        <f>ENCARGOS!$C$33</f>
        <v>0.79490000000000005</v>
      </c>
      <c r="K43" s="16">
        <v>308</v>
      </c>
      <c r="L43" s="16">
        <v>484</v>
      </c>
      <c r="M43" s="16">
        <f t="shared" si="4"/>
        <v>4521.629440875</v>
      </c>
      <c r="N43" s="16">
        <f t="shared" si="0"/>
        <v>9043.25888175</v>
      </c>
      <c r="O43" s="16">
        <f>$N$43*12</f>
        <v>108519.106581</v>
      </c>
      <c r="P43" s="16">
        <f t="shared" ref="P43:AH43" si="40">$N$43*12</f>
        <v>108519.106581</v>
      </c>
      <c r="Q43" s="16">
        <f t="shared" si="40"/>
        <v>108519.106581</v>
      </c>
      <c r="R43" s="16">
        <f t="shared" si="40"/>
        <v>108519.106581</v>
      </c>
      <c r="S43" s="16">
        <f t="shared" si="40"/>
        <v>108519.106581</v>
      </c>
      <c r="T43" s="16">
        <f t="shared" si="40"/>
        <v>108519.106581</v>
      </c>
      <c r="U43" s="16">
        <f t="shared" si="40"/>
        <v>108519.106581</v>
      </c>
      <c r="V43" s="16">
        <f t="shared" si="40"/>
        <v>108519.106581</v>
      </c>
      <c r="W43" s="16">
        <f t="shared" si="40"/>
        <v>108519.106581</v>
      </c>
      <c r="X43" s="16">
        <f t="shared" si="40"/>
        <v>108519.106581</v>
      </c>
      <c r="Y43" s="16">
        <f t="shared" si="40"/>
        <v>108519.106581</v>
      </c>
      <c r="Z43" s="16">
        <f t="shared" si="40"/>
        <v>108519.106581</v>
      </c>
      <c r="AA43" s="16">
        <f t="shared" si="40"/>
        <v>108519.106581</v>
      </c>
      <c r="AB43" s="16">
        <f t="shared" si="40"/>
        <v>108519.106581</v>
      </c>
      <c r="AC43" s="16">
        <f t="shared" si="40"/>
        <v>108519.106581</v>
      </c>
      <c r="AD43" s="16">
        <f t="shared" si="40"/>
        <v>108519.106581</v>
      </c>
      <c r="AE43" s="16">
        <f t="shared" si="40"/>
        <v>108519.106581</v>
      </c>
      <c r="AF43" s="16">
        <f t="shared" si="40"/>
        <v>108519.106581</v>
      </c>
      <c r="AG43" s="16">
        <f t="shared" si="40"/>
        <v>108519.106581</v>
      </c>
      <c r="AH43" s="16">
        <f t="shared" si="40"/>
        <v>108519.106581</v>
      </c>
    </row>
    <row r="44" spans="1:34" ht="24" x14ac:dyDescent="0.25">
      <c r="A44" s="12" t="s">
        <v>183</v>
      </c>
      <c r="B44" s="11">
        <v>1</v>
      </c>
      <c r="C44" s="11" t="s">
        <v>171</v>
      </c>
      <c r="D44" s="11">
        <v>1</v>
      </c>
      <c r="E44" s="14">
        <v>5471.2</v>
      </c>
      <c r="F44" s="11" t="s">
        <v>185</v>
      </c>
      <c r="G44" s="42">
        <f t="shared" si="2"/>
        <v>0</v>
      </c>
      <c r="H44" s="43">
        <v>0</v>
      </c>
      <c r="I44" s="44">
        <f t="shared" si="3"/>
        <v>5471.2</v>
      </c>
      <c r="J44" s="45">
        <f>ENCARGOS!$C$33</f>
        <v>0.79490000000000005</v>
      </c>
      <c r="K44" s="16">
        <v>0</v>
      </c>
      <c r="L44" s="16">
        <v>484</v>
      </c>
      <c r="M44" s="16">
        <f t="shared" si="4"/>
        <v>10304.256880000001</v>
      </c>
      <c r="N44" s="16">
        <f t="shared" si="0"/>
        <v>10304.256880000001</v>
      </c>
      <c r="O44" s="16">
        <f>$N$44*12</f>
        <v>123651.08256000001</v>
      </c>
      <c r="P44" s="16">
        <f t="shared" ref="P44:AH44" si="41">$N$44*12</f>
        <v>123651.08256000001</v>
      </c>
      <c r="Q44" s="16">
        <f t="shared" si="41"/>
        <v>123651.08256000001</v>
      </c>
      <c r="R44" s="16">
        <f t="shared" si="41"/>
        <v>123651.08256000001</v>
      </c>
      <c r="S44" s="16">
        <f t="shared" si="41"/>
        <v>123651.08256000001</v>
      </c>
      <c r="T44" s="16">
        <f t="shared" si="41"/>
        <v>123651.08256000001</v>
      </c>
      <c r="U44" s="16">
        <f t="shared" si="41"/>
        <v>123651.08256000001</v>
      </c>
      <c r="V44" s="16">
        <f t="shared" si="41"/>
        <v>123651.08256000001</v>
      </c>
      <c r="W44" s="16">
        <f t="shared" si="41"/>
        <v>123651.08256000001</v>
      </c>
      <c r="X44" s="16">
        <f t="shared" si="41"/>
        <v>123651.08256000001</v>
      </c>
      <c r="Y44" s="16">
        <f t="shared" si="41"/>
        <v>123651.08256000001</v>
      </c>
      <c r="Z44" s="16">
        <f t="shared" si="41"/>
        <v>123651.08256000001</v>
      </c>
      <c r="AA44" s="16">
        <f t="shared" si="41"/>
        <v>123651.08256000001</v>
      </c>
      <c r="AB44" s="16">
        <f t="shared" si="41"/>
        <v>123651.08256000001</v>
      </c>
      <c r="AC44" s="16">
        <f t="shared" si="41"/>
        <v>123651.08256000001</v>
      </c>
      <c r="AD44" s="16">
        <f t="shared" si="41"/>
        <v>123651.08256000001</v>
      </c>
      <c r="AE44" s="16">
        <f t="shared" si="41"/>
        <v>123651.08256000001</v>
      </c>
      <c r="AF44" s="16">
        <f t="shared" si="41"/>
        <v>123651.08256000001</v>
      </c>
      <c r="AG44" s="16">
        <f t="shared" si="41"/>
        <v>123651.08256000001</v>
      </c>
      <c r="AH44" s="16">
        <f t="shared" si="41"/>
        <v>123651.08256000001</v>
      </c>
    </row>
    <row r="45" spans="1:34" x14ac:dyDescent="0.25">
      <c r="A45" s="99" t="s">
        <v>6</v>
      </c>
      <c r="B45" s="101">
        <v>4</v>
      </c>
      <c r="C45" s="101" t="s">
        <v>170</v>
      </c>
      <c r="D45" s="11">
        <v>5</v>
      </c>
      <c r="E45" s="14">
        <v>1965.38</v>
      </c>
      <c r="F45" s="11" t="s">
        <v>185</v>
      </c>
      <c r="G45" s="42">
        <f>IF(F45="Noturno",22.5%,0%)</f>
        <v>0</v>
      </c>
      <c r="H45" s="43">
        <v>0</v>
      </c>
      <c r="I45" s="44">
        <f>E45*(1+G45+H45)</f>
        <v>1965.38</v>
      </c>
      <c r="J45" s="45">
        <f>ENCARGOS!$C$33</f>
        <v>0.79490000000000005</v>
      </c>
      <c r="K45" s="16">
        <v>308</v>
      </c>
      <c r="L45" s="16">
        <v>484</v>
      </c>
      <c r="M45" s="16">
        <f>I45*(1+J45)+K45+L45</f>
        <v>4319.6605620000009</v>
      </c>
      <c r="N45" s="16">
        <f t="shared" si="0"/>
        <v>21598.302810000005</v>
      </c>
      <c r="O45" s="16">
        <f>$N$45*12</f>
        <v>259179.63372000004</v>
      </c>
      <c r="P45" s="16">
        <f t="shared" ref="P45:AH45" si="42">$N$45*12</f>
        <v>259179.63372000004</v>
      </c>
      <c r="Q45" s="16">
        <f t="shared" si="42"/>
        <v>259179.63372000004</v>
      </c>
      <c r="R45" s="16">
        <f t="shared" si="42"/>
        <v>259179.63372000004</v>
      </c>
      <c r="S45" s="16">
        <f t="shared" si="42"/>
        <v>259179.63372000004</v>
      </c>
      <c r="T45" s="16">
        <f t="shared" si="42"/>
        <v>259179.63372000004</v>
      </c>
      <c r="U45" s="16">
        <f t="shared" si="42"/>
        <v>259179.63372000004</v>
      </c>
      <c r="V45" s="16">
        <f t="shared" si="42"/>
        <v>259179.63372000004</v>
      </c>
      <c r="W45" s="16">
        <f t="shared" si="42"/>
        <v>259179.63372000004</v>
      </c>
      <c r="X45" s="16">
        <f t="shared" si="42"/>
        <v>259179.63372000004</v>
      </c>
      <c r="Y45" s="16">
        <f t="shared" si="42"/>
        <v>259179.63372000004</v>
      </c>
      <c r="Z45" s="16">
        <f t="shared" si="42"/>
        <v>259179.63372000004</v>
      </c>
      <c r="AA45" s="16">
        <f t="shared" si="42"/>
        <v>259179.63372000004</v>
      </c>
      <c r="AB45" s="16">
        <f t="shared" si="42"/>
        <v>259179.63372000004</v>
      </c>
      <c r="AC45" s="16">
        <f t="shared" si="42"/>
        <v>259179.63372000004</v>
      </c>
      <c r="AD45" s="16">
        <f t="shared" si="42"/>
        <v>259179.63372000004</v>
      </c>
      <c r="AE45" s="16">
        <f t="shared" si="42"/>
        <v>259179.63372000004</v>
      </c>
      <c r="AF45" s="16">
        <f t="shared" si="42"/>
        <v>259179.63372000004</v>
      </c>
      <c r="AG45" s="16">
        <f t="shared" si="42"/>
        <v>259179.63372000004</v>
      </c>
      <c r="AH45" s="16">
        <f t="shared" si="42"/>
        <v>259179.63372000004</v>
      </c>
    </row>
    <row r="46" spans="1:34" x14ac:dyDescent="0.25">
      <c r="A46" s="100"/>
      <c r="B46" s="102"/>
      <c r="C46" s="102"/>
      <c r="D46" s="11">
        <v>6</v>
      </c>
      <c r="E46" s="14">
        <v>1965.38</v>
      </c>
      <c r="F46" s="11" t="s">
        <v>184</v>
      </c>
      <c r="G46" s="46">
        <f>IF(F46="Noturno",22.5%,0%)</f>
        <v>0.22500000000000001</v>
      </c>
      <c r="H46" s="43">
        <v>0</v>
      </c>
      <c r="I46" s="44">
        <f>E46*(1+G46+H46)</f>
        <v>2407.5905000000002</v>
      </c>
      <c r="J46" s="45">
        <f>ENCARGOS!$C$33</f>
        <v>0.79490000000000005</v>
      </c>
      <c r="K46" s="16">
        <v>308</v>
      </c>
      <c r="L46" s="16">
        <v>484</v>
      </c>
      <c r="M46" s="16">
        <f>I46*(1+J46)+K46+L46</f>
        <v>5113.3841884500007</v>
      </c>
      <c r="N46" s="16">
        <f t="shared" si="0"/>
        <v>30680.305130700006</v>
      </c>
      <c r="O46" s="16">
        <f>$N$46*12</f>
        <v>368163.6615684001</v>
      </c>
      <c r="P46" s="16">
        <f t="shared" ref="P46:AH46" si="43">$N$46*12</f>
        <v>368163.6615684001</v>
      </c>
      <c r="Q46" s="16">
        <f t="shared" si="43"/>
        <v>368163.6615684001</v>
      </c>
      <c r="R46" s="16">
        <f t="shared" si="43"/>
        <v>368163.6615684001</v>
      </c>
      <c r="S46" s="16">
        <f t="shared" si="43"/>
        <v>368163.6615684001</v>
      </c>
      <c r="T46" s="16">
        <f t="shared" si="43"/>
        <v>368163.6615684001</v>
      </c>
      <c r="U46" s="16">
        <f t="shared" si="43"/>
        <v>368163.6615684001</v>
      </c>
      <c r="V46" s="16">
        <f t="shared" si="43"/>
        <v>368163.6615684001</v>
      </c>
      <c r="W46" s="16">
        <f t="shared" si="43"/>
        <v>368163.6615684001</v>
      </c>
      <c r="X46" s="16">
        <f t="shared" si="43"/>
        <v>368163.6615684001</v>
      </c>
      <c r="Y46" s="16">
        <f t="shared" si="43"/>
        <v>368163.6615684001</v>
      </c>
      <c r="Z46" s="16">
        <f t="shared" si="43"/>
        <v>368163.6615684001</v>
      </c>
      <c r="AA46" s="16">
        <f t="shared" si="43"/>
        <v>368163.6615684001</v>
      </c>
      <c r="AB46" s="16">
        <f t="shared" si="43"/>
        <v>368163.6615684001</v>
      </c>
      <c r="AC46" s="16">
        <f t="shared" si="43"/>
        <v>368163.6615684001</v>
      </c>
      <c r="AD46" s="16">
        <f t="shared" si="43"/>
        <v>368163.6615684001</v>
      </c>
      <c r="AE46" s="16">
        <f t="shared" si="43"/>
        <v>368163.6615684001</v>
      </c>
      <c r="AF46" s="16">
        <f t="shared" si="43"/>
        <v>368163.6615684001</v>
      </c>
      <c r="AG46" s="16">
        <f t="shared" si="43"/>
        <v>368163.6615684001</v>
      </c>
      <c r="AH46" s="16">
        <f t="shared" si="43"/>
        <v>368163.6615684001</v>
      </c>
    </row>
    <row r="47" spans="1:34" x14ac:dyDescent="0.25">
      <c r="A47" s="99" t="s">
        <v>15</v>
      </c>
      <c r="B47" s="101">
        <v>1</v>
      </c>
      <c r="C47" s="101" t="s">
        <v>174</v>
      </c>
      <c r="D47" s="11">
        <v>2</v>
      </c>
      <c r="E47" s="14">
        <v>3296.18</v>
      </c>
      <c r="F47" s="11" t="s">
        <v>185</v>
      </c>
      <c r="G47" s="42">
        <f t="shared" si="2"/>
        <v>0</v>
      </c>
      <c r="H47" s="43">
        <v>0.3</v>
      </c>
      <c r="I47" s="44">
        <f t="shared" si="3"/>
        <v>4285.0339999999997</v>
      </c>
      <c r="J47" s="45">
        <f>ENCARGOS!$C$33</f>
        <v>0.79490000000000005</v>
      </c>
      <c r="K47" s="16">
        <v>308</v>
      </c>
      <c r="L47" s="16">
        <v>484</v>
      </c>
      <c r="M47" s="16">
        <f t="shared" si="4"/>
        <v>8483.2075265999993</v>
      </c>
      <c r="N47" s="16">
        <f t="shared" si="0"/>
        <v>16966.415053199999</v>
      </c>
      <c r="O47" s="16">
        <f>$N$47*12</f>
        <v>203596.98063839998</v>
      </c>
      <c r="P47" s="16">
        <f t="shared" ref="P47:AH47" si="44">$N$47*12</f>
        <v>203596.98063839998</v>
      </c>
      <c r="Q47" s="16">
        <f t="shared" si="44"/>
        <v>203596.98063839998</v>
      </c>
      <c r="R47" s="16">
        <f t="shared" si="44"/>
        <v>203596.98063839998</v>
      </c>
      <c r="S47" s="16">
        <f t="shared" si="44"/>
        <v>203596.98063839998</v>
      </c>
      <c r="T47" s="16">
        <f t="shared" si="44"/>
        <v>203596.98063839998</v>
      </c>
      <c r="U47" s="16">
        <f t="shared" si="44"/>
        <v>203596.98063839998</v>
      </c>
      <c r="V47" s="16">
        <f t="shared" si="44"/>
        <v>203596.98063839998</v>
      </c>
      <c r="W47" s="16">
        <f t="shared" si="44"/>
        <v>203596.98063839998</v>
      </c>
      <c r="X47" s="16">
        <f t="shared" si="44"/>
        <v>203596.98063839998</v>
      </c>
      <c r="Y47" s="16">
        <f t="shared" si="44"/>
        <v>203596.98063839998</v>
      </c>
      <c r="Z47" s="16">
        <f t="shared" si="44"/>
        <v>203596.98063839998</v>
      </c>
      <c r="AA47" s="16">
        <f t="shared" si="44"/>
        <v>203596.98063839998</v>
      </c>
      <c r="AB47" s="16">
        <f t="shared" si="44"/>
        <v>203596.98063839998</v>
      </c>
      <c r="AC47" s="16">
        <f t="shared" si="44"/>
        <v>203596.98063839998</v>
      </c>
      <c r="AD47" s="16">
        <f t="shared" si="44"/>
        <v>203596.98063839998</v>
      </c>
      <c r="AE47" s="16">
        <f t="shared" si="44"/>
        <v>203596.98063839998</v>
      </c>
      <c r="AF47" s="16">
        <f t="shared" si="44"/>
        <v>203596.98063839998</v>
      </c>
      <c r="AG47" s="16">
        <f t="shared" si="44"/>
        <v>203596.98063839998</v>
      </c>
      <c r="AH47" s="16">
        <f t="shared" si="44"/>
        <v>203596.98063839998</v>
      </c>
    </row>
    <row r="48" spans="1:34" x14ac:dyDescent="0.25">
      <c r="A48" s="100"/>
      <c r="B48" s="102"/>
      <c r="C48" s="102"/>
      <c r="D48" s="11">
        <v>3</v>
      </c>
      <c r="E48" s="14">
        <v>3296.18</v>
      </c>
      <c r="F48" s="11" t="s">
        <v>184</v>
      </c>
      <c r="G48" s="46">
        <f t="shared" si="2"/>
        <v>0.22500000000000001</v>
      </c>
      <c r="H48" s="43">
        <v>0.3</v>
      </c>
      <c r="I48" s="44">
        <f t="shared" si="3"/>
        <v>5026.6745000000001</v>
      </c>
      <c r="J48" s="45">
        <f>ENCARGOS!$C$33</f>
        <v>0.79490000000000005</v>
      </c>
      <c r="K48" s="16">
        <v>308</v>
      </c>
      <c r="L48" s="16">
        <v>484</v>
      </c>
      <c r="M48" s="16">
        <f t="shared" si="4"/>
        <v>9814.3780600500013</v>
      </c>
      <c r="N48" s="16">
        <f t="shared" si="0"/>
        <v>29443.134180150002</v>
      </c>
      <c r="O48" s="16">
        <f>$N$48*12</f>
        <v>353317.61016180005</v>
      </c>
      <c r="P48" s="16">
        <f t="shared" ref="P48:AH48" si="45">$N$48*12</f>
        <v>353317.61016180005</v>
      </c>
      <c r="Q48" s="16">
        <f t="shared" si="45"/>
        <v>353317.61016180005</v>
      </c>
      <c r="R48" s="16">
        <f t="shared" si="45"/>
        <v>353317.61016180005</v>
      </c>
      <c r="S48" s="16">
        <f t="shared" si="45"/>
        <v>353317.61016180005</v>
      </c>
      <c r="T48" s="16">
        <f t="shared" si="45"/>
        <v>353317.61016180005</v>
      </c>
      <c r="U48" s="16">
        <f t="shared" si="45"/>
        <v>353317.61016180005</v>
      </c>
      <c r="V48" s="16">
        <f t="shared" si="45"/>
        <v>353317.61016180005</v>
      </c>
      <c r="W48" s="16">
        <f t="shared" si="45"/>
        <v>353317.61016180005</v>
      </c>
      <c r="X48" s="16">
        <f t="shared" si="45"/>
        <v>353317.61016180005</v>
      </c>
      <c r="Y48" s="16">
        <f t="shared" si="45"/>
        <v>353317.61016180005</v>
      </c>
      <c r="Z48" s="16">
        <f t="shared" si="45"/>
        <v>353317.61016180005</v>
      </c>
      <c r="AA48" s="16">
        <f t="shared" si="45"/>
        <v>353317.61016180005</v>
      </c>
      <c r="AB48" s="16">
        <f t="shared" si="45"/>
        <v>353317.61016180005</v>
      </c>
      <c r="AC48" s="16">
        <f t="shared" si="45"/>
        <v>353317.61016180005</v>
      </c>
      <c r="AD48" s="16">
        <f t="shared" si="45"/>
        <v>353317.61016180005</v>
      </c>
      <c r="AE48" s="16">
        <f t="shared" si="45"/>
        <v>353317.61016180005</v>
      </c>
      <c r="AF48" s="16">
        <f t="shared" si="45"/>
        <v>353317.61016180005</v>
      </c>
      <c r="AG48" s="16">
        <f t="shared" si="45"/>
        <v>353317.61016180005</v>
      </c>
      <c r="AH48" s="16">
        <f t="shared" si="45"/>
        <v>353317.61016180005</v>
      </c>
    </row>
    <row r="49" spans="1:34" x14ac:dyDescent="0.25">
      <c r="A49" s="99" t="s">
        <v>476</v>
      </c>
      <c r="B49" s="101">
        <v>11</v>
      </c>
      <c r="C49" s="101" t="s">
        <v>174</v>
      </c>
      <c r="D49" s="11">
        <v>24</v>
      </c>
      <c r="E49" s="14">
        <v>2216.2224150000002</v>
      </c>
      <c r="F49" s="11" t="s">
        <v>185</v>
      </c>
      <c r="G49" s="42">
        <f t="shared" si="2"/>
        <v>0</v>
      </c>
      <c r="H49" s="43">
        <v>0.3</v>
      </c>
      <c r="I49" s="44">
        <f t="shared" si="3"/>
        <v>2881.0891395000003</v>
      </c>
      <c r="J49" s="45">
        <f>ENCARGOS!$C$33</f>
        <v>0.79490000000000005</v>
      </c>
      <c r="K49" s="16">
        <v>308</v>
      </c>
      <c r="L49" s="16">
        <v>484</v>
      </c>
      <c r="M49" s="16">
        <f t="shared" si="4"/>
        <v>5963.2668964885506</v>
      </c>
      <c r="N49" s="16">
        <f t="shared" si="0"/>
        <v>143118.4055157252</v>
      </c>
      <c r="O49" s="16">
        <f>$N$49*12</f>
        <v>1717420.8661887024</v>
      </c>
      <c r="P49" s="16">
        <f t="shared" ref="P49:AH49" si="46">$N$49*12</f>
        <v>1717420.8661887024</v>
      </c>
      <c r="Q49" s="16">
        <f t="shared" si="46"/>
        <v>1717420.8661887024</v>
      </c>
      <c r="R49" s="16">
        <f t="shared" si="46"/>
        <v>1717420.8661887024</v>
      </c>
      <c r="S49" s="16">
        <f t="shared" si="46"/>
        <v>1717420.8661887024</v>
      </c>
      <c r="T49" s="16">
        <f t="shared" si="46"/>
        <v>1717420.8661887024</v>
      </c>
      <c r="U49" s="16">
        <f t="shared" si="46"/>
        <v>1717420.8661887024</v>
      </c>
      <c r="V49" s="16">
        <f t="shared" si="46"/>
        <v>1717420.8661887024</v>
      </c>
      <c r="W49" s="16">
        <f t="shared" si="46"/>
        <v>1717420.8661887024</v>
      </c>
      <c r="X49" s="16">
        <f t="shared" si="46"/>
        <v>1717420.8661887024</v>
      </c>
      <c r="Y49" s="16">
        <f t="shared" si="46"/>
        <v>1717420.8661887024</v>
      </c>
      <c r="Z49" s="16">
        <f t="shared" si="46"/>
        <v>1717420.8661887024</v>
      </c>
      <c r="AA49" s="16">
        <f t="shared" si="46"/>
        <v>1717420.8661887024</v>
      </c>
      <c r="AB49" s="16">
        <f t="shared" si="46"/>
        <v>1717420.8661887024</v>
      </c>
      <c r="AC49" s="16">
        <f t="shared" si="46"/>
        <v>1717420.8661887024</v>
      </c>
      <c r="AD49" s="16">
        <f t="shared" si="46"/>
        <v>1717420.8661887024</v>
      </c>
      <c r="AE49" s="16">
        <f t="shared" si="46"/>
        <v>1717420.8661887024</v>
      </c>
      <c r="AF49" s="16">
        <f t="shared" si="46"/>
        <v>1717420.8661887024</v>
      </c>
      <c r="AG49" s="16">
        <f t="shared" si="46"/>
        <v>1717420.8661887024</v>
      </c>
      <c r="AH49" s="16">
        <f t="shared" si="46"/>
        <v>1717420.8661887024</v>
      </c>
    </row>
    <row r="50" spans="1:34" x14ac:dyDescent="0.25">
      <c r="A50" s="100"/>
      <c r="B50" s="102"/>
      <c r="C50" s="102"/>
      <c r="D50" s="11">
        <v>25</v>
      </c>
      <c r="E50" s="14">
        <v>2216.2224150000002</v>
      </c>
      <c r="F50" s="11" t="s">
        <v>184</v>
      </c>
      <c r="G50" s="46">
        <f t="shared" si="2"/>
        <v>0.22500000000000001</v>
      </c>
      <c r="H50" s="43">
        <v>0.3</v>
      </c>
      <c r="I50" s="44">
        <f t="shared" si="3"/>
        <v>3379.7391828750006</v>
      </c>
      <c r="J50" s="45">
        <f>ENCARGOS!$C$33</f>
        <v>0.79490000000000005</v>
      </c>
      <c r="K50" s="16">
        <v>308</v>
      </c>
      <c r="L50" s="16">
        <v>484</v>
      </c>
      <c r="M50" s="16">
        <f t="shared" si="4"/>
        <v>6858.2938593423387</v>
      </c>
      <c r="N50" s="16">
        <f t="shared" si="0"/>
        <v>171457.34648355847</v>
      </c>
      <c r="O50" s="16">
        <f>$N$50*12</f>
        <v>2057488.1578027017</v>
      </c>
      <c r="P50" s="16">
        <f t="shared" ref="P50:AH50" si="47">$N$50*12</f>
        <v>2057488.1578027017</v>
      </c>
      <c r="Q50" s="16">
        <f t="shared" si="47"/>
        <v>2057488.1578027017</v>
      </c>
      <c r="R50" s="16">
        <f t="shared" si="47"/>
        <v>2057488.1578027017</v>
      </c>
      <c r="S50" s="16">
        <f t="shared" si="47"/>
        <v>2057488.1578027017</v>
      </c>
      <c r="T50" s="16">
        <f t="shared" si="47"/>
        <v>2057488.1578027017</v>
      </c>
      <c r="U50" s="16">
        <f t="shared" si="47"/>
        <v>2057488.1578027017</v>
      </c>
      <c r="V50" s="16">
        <f t="shared" si="47"/>
        <v>2057488.1578027017</v>
      </c>
      <c r="W50" s="16">
        <f t="shared" si="47"/>
        <v>2057488.1578027017</v>
      </c>
      <c r="X50" s="16">
        <f t="shared" si="47"/>
        <v>2057488.1578027017</v>
      </c>
      <c r="Y50" s="16">
        <f t="shared" si="47"/>
        <v>2057488.1578027017</v>
      </c>
      <c r="Z50" s="16">
        <f t="shared" si="47"/>
        <v>2057488.1578027017</v>
      </c>
      <c r="AA50" s="16">
        <f t="shared" si="47"/>
        <v>2057488.1578027017</v>
      </c>
      <c r="AB50" s="16">
        <f t="shared" si="47"/>
        <v>2057488.1578027017</v>
      </c>
      <c r="AC50" s="16">
        <f t="shared" si="47"/>
        <v>2057488.1578027017</v>
      </c>
      <c r="AD50" s="16">
        <f t="shared" si="47"/>
        <v>2057488.1578027017</v>
      </c>
      <c r="AE50" s="16">
        <f t="shared" si="47"/>
        <v>2057488.1578027017</v>
      </c>
      <c r="AF50" s="16">
        <f t="shared" si="47"/>
        <v>2057488.1578027017</v>
      </c>
      <c r="AG50" s="16">
        <f t="shared" si="47"/>
        <v>2057488.1578027017</v>
      </c>
      <c r="AH50" s="16">
        <f t="shared" si="47"/>
        <v>2057488.1578027017</v>
      </c>
    </row>
    <row r="51" spans="1:34" s="4" customFormat="1" x14ac:dyDescent="0.25">
      <c r="A51" s="47" t="s">
        <v>167</v>
      </c>
      <c r="B51" s="48"/>
      <c r="C51" s="48"/>
      <c r="D51" s="48">
        <f>SUM(D7:D50)</f>
        <v>186</v>
      </c>
      <c r="E51" s="14"/>
      <c r="F51" s="48"/>
      <c r="G51" s="48"/>
      <c r="H51" s="48"/>
      <c r="I51" s="48"/>
      <c r="J51" s="43"/>
      <c r="K51" s="16"/>
      <c r="L51" s="16"/>
      <c r="M51" s="16"/>
      <c r="N51" s="49">
        <f>SUM(N7:N50)</f>
        <v>1019326.3500974586</v>
      </c>
      <c r="O51" s="49">
        <f>SUM(O7:O50)</f>
        <v>12231916.201169506</v>
      </c>
      <c r="P51" s="49">
        <f t="shared" ref="P51:AH51" si="48">SUM(P7:P50)</f>
        <v>12231916.201169506</v>
      </c>
      <c r="Q51" s="49">
        <f t="shared" si="48"/>
        <v>12231916.201169506</v>
      </c>
      <c r="R51" s="49">
        <f t="shared" si="48"/>
        <v>12231916.201169506</v>
      </c>
      <c r="S51" s="49">
        <f t="shared" si="48"/>
        <v>12231916.201169506</v>
      </c>
      <c r="T51" s="49">
        <f t="shared" si="48"/>
        <v>12231916.201169506</v>
      </c>
      <c r="U51" s="49">
        <f t="shared" si="48"/>
        <v>12231916.201169506</v>
      </c>
      <c r="V51" s="49">
        <f t="shared" si="48"/>
        <v>12231916.201169506</v>
      </c>
      <c r="W51" s="49">
        <f t="shared" si="48"/>
        <v>12231916.201169506</v>
      </c>
      <c r="X51" s="49">
        <f t="shared" si="48"/>
        <v>12231916.201169506</v>
      </c>
      <c r="Y51" s="49">
        <f t="shared" si="48"/>
        <v>12231916.201169506</v>
      </c>
      <c r="Z51" s="49">
        <f t="shared" si="48"/>
        <v>12231916.201169506</v>
      </c>
      <c r="AA51" s="49">
        <f t="shared" si="48"/>
        <v>12231916.201169506</v>
      </c>
      <c r="AB51" s="49">
        <f t="shared" si="48"/>
        <v>12231916.201169506</v>
      </c>
      <c r="AC51" s="49">
        <f t="shared" si="48"/>
        <v>12231916.201169506</v>
      </c>
      <c r="AD51" s="49">
        <f t="shared" si="48"/>
        <v>12231916.201169506</v>
      </c>
      <c r="AE51" s="49">
        <f t="shared" si="48"/>
        <v>12231916.201169506</v>
      </c>
      <c r="AF51" s="49">
        <f t="shared" si="48"/>
        <v>12231916.201169506</v>
      </c>
      <c r="AG51" s="49">
        <f t="shared" si="48"/>
        <v>12231916.201169506</v>
      </c>
      <c r="AH51" s="49">
        <f t="shared" si="48"/>
        <v>12231916.201169506</v>
      </c>
    </row>
    <row r="52" spans="1:34" x14ac:dyDescent="0.25">
      <c r="N52" s="50"/>
    </row>
  </sheetData>
  <mergeCells count="27">
    <mergeCell ref="A1:B1"/>
    <mergeCell ref="A2:B2"/>
    <mergeCell ref="G5:H5"/>
    <mergeCell ref="A14:A15"/>
    <mergeCell ref="B14:B15"/>
    <mergeCell ref="C14:C15"/>
    <mergeCell ref="A26:A27"/>
    <mergeCell ref="B26:B27"/>
    <mergeCell ref="C26:C27"/>
    <mergeCell ref="A30:A31"/>
    <mergeCell ref="B30:B31"/>
    <mergeCell ref="C30:C31"/>
    <mergeCell ref="A37:A38"/>
    <mergeCell ref="B37:B38"/>
    <mergeCell ref="C37:C38"/>
    <mergeCell ref="A41:A42"/>
    <mergeCell ref="B41:B42"/>
    <mergeCell ref="C41:C42"/>
    <mergeCell ref="A49:A50"/>
    <mergeCell ref="B49:B50"/>
    <mergeCell ref="C49:C50"/>
    <mergeCell ref="A45:A46"/>
    <mergeCell ref="B45:B46"/>
    <mergeCell ref="C45:C46"/>
    <mergeCell ref="A47:A48"/>
    <mergeCell ref="B47:B48"/>
    <mergeCell ref="C47:C48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V85"/>
  <sheetViews>
    <sheetView zoomScale="120" zoomScaleNormal="120" workbookViewId="0">
      <pane xSplit="2" ySplit="5" topLeftCell="C50" activePane="bottomRight" state="frozen"/>
      <selection activeCell="D50" sqref="D50"/>
      <selection pane="topRight" activeCell="D50" sqref="D50"/>
      <selection pane="bottomLeft" activeCell="D50" sqref="D50"/>
      <selection pane="bottomRight" activeCell="A4" sqref="A4:B72"/>
    </sheetView>
  </sheetViews>
  <sheetFormatPr defaultColWidth="9.28515625" defaultRowHeight="12" outlineLevelRow="1" x14ac:dyDescent="0.25"/>
  <cols>
    <col min="1" max="1" width="42.42578125" style="70" bestFit="1" customWidth="1"/>
    <col min="2" max="2" width="12.7109375" style="70" bestFit="1" customWidth="1"/>
    <col min="3" max="3" width="13.5703125" style="70" bestFit="1" customWidth="1"/>
    <col min="4" max="4" width="12.85546875" style="70" bestFit="1" customWidth="1"/>
    <col min="5" max="5" width="11.28515625" style="70" bestFit="1" customWidth="1"/>
    <col min="6" max="6" width="12.140625" style="70" bestFit="1" customWidth="1"/>
    <col min="7" max="7" width="13.5703125" style="70" bestFit="1" customWidth="1"/>
    <col min="8" max="22" width="9.85546875" style="70" bestFit="1" customWidth="1"/>
    <col min="23" max="23" width="9" style="70" bestFit="1" customWidth="1"/>
    <col min="24" max="16384" width="9.28515625" style="70"/>
  </cols>
  <sheetData>
    <row r="1" spans="1:22" x14ac:dyDescent="0.25">
      <c r="A1" s="106" t="s">
        <v>0</v>
      </c>
      <c r="B1" s="106"/>
      <c r="C1" s="106"/>
      <c r="D1" s="106"/>
      <c r="E1" s="106"/>
    </row>
    <row r="2" spans="1:22" x14ac:dyDescent="0.25">
      <c r="A2" s="106" t="s">
        <v>16</v>
      </c>
      <c r="B2" s="106"/>
      <c r="C2" s="106"/>
      <c r="D2" s="106"/>
      <c r="E2" s="106"/>
      <c r="G2" s="71"/>
      <c r="H2" s="71"/>
      <c r="I2" s="71"/>
    </row>
    <row r="3" spans="1:22" x14ac:dyDescent="0.25">
      <c r="B3" s="72"/>
    </row>
    <row r="4" spans="1:22" x14ac:dyDescent="0.25">
      <c r="A4" s="73" t="s">
        <v>52</v>
      </c>
      <c r="B4" s="73"/>
      <c r="C4" s="73"/>
      <c r="D4" s="74"/>
    </row>
    <row r="5" spans="1:22" s="77" customFormat="1" x14ac:dyDescent="0.25">
      <c r="A5" s="75" t="s">
        <v>18</v>
      </c>
      <c r="B5" s="76" t="s">
        <v>69</v>
      </c>
      <c r="C5" s="76" t="s">
        <v>70</v>
      </c>
      <c r="D5" s="76" t="s">
        <v>71</v>
      </c>
      <c r="E5" s="76" t="s">
        <v>72</v>
      </c>
      <c r="F5" s="76" t="s">
        <v>73</v>
      </c>
      <c r="G5" s="76" t="s">
        <v>74</v>
      </c>
      <c r="H5" s="76" t="s">
        <v>75</v>
      </c>
      <c r="I5" s="76" t="s">
        <v>76</v>
      </c>
      <c r="J5" s="76" t="s">
        <v>77</v>
      </c>
      <c r="K5" s="76" t="s">
        <v>78</v>
      </c>
      <c r="L5" s="76" t="s">
        <v>79</v>
      </c>
      <c r="M5" s="76" t="s">
        <v>80</v>
      </c>
      <c r="N5" s="76" t="s">
        <v>81</v>
      </c>
      <c r="O5" s="76" t="s">
        <v>82</v>
      </c>
      <c r="P5" s="76" t="s">
        <v>83</v>
      </c>
      <c r="Q5" s="76" t="s">
        <v>84</v>
      </c>
      <c r="R5" s="76" t="s">
        <v>85</v>
      </c>
      <c r="S5" s="76" t="s">
        <v>86</v>
      </c>
      <c r="T5" s="76" t="s">
        <v>87</v>
      </c>
      <c r="U5" s="76" t="s">
        <v>88</v>
      </c>
      <c r="V5" s="76" t="s">
        <v>89</v>
      </c>
    </row>
    <row r="6" spans="1:22" s="80" customFormat="1" ht="11.25" x14ac:dyDescent="0.25">
      <c r="A6" s="78" t="s">
        <v>53</v>
      </c>
      <c r="B6" s="79">
        <f t="shared" ref="B6:V6" si="0">SUM(B7:B16)</f>
        <v>4654280.9077104963</v>
      </c>
      <c r="C6" s="79">
        <f t="shared" si="0"/>
        <v>4654280.9077104963</v>
      </c>
      <c r="D6" s="79">
        <f t="shared" si="0"/>
        <v>4654280.9077104963</v>
      </c>
      <c r="E6" s="79">
        <f t="shared" si="0"/>
        <v>4654280.9077104963</v>
      </c>
      <c r="F6" s="79">
        <f t="shared" si="0"/>
        <v>4654280.9077104963</v>
      </c>
      <c r="G6" s="79">
        <f t="shared" si="0"/>
        <v>4654280.9077104963</v>
      </c>
      <c r="H6" s="79">
        <f t="shared" si="0"/>
        <v>4654280.9077104963</v>
      </c>
      <c r="I6" s="79">
        <f t="shared" si="0"/>
        <v>4654280.9077104963</v>
      </c>
      <c r="J6" s="79">
        <f t="shared" si="0"/>
        <v>4654280.9077104963</v>
      </c>
      <c r="K6" s="79">
        <f t="shared" si="0"/>
        <v>4654280.9077104963</v>
      </c>
      <c r="L6" s="79">
        <f t="shared" si="0"/>
        <v>4654280.9077104963</v>
      </c>
      <c r="M6" s="79">
        <f t="shared" si="0"/>
        <v>4654280.9077104963</v>
      </c>
      <c r="N6" s="79">
        <f t="shared" si="0"/>
        <v>4654280.9077104963</v>
      </c>
      <c r="O6" s="79">
        <f t="shared" si="0"/>
        <v>4654280.9077104963</v>
      </c>
      <c r="P6" s="79">
        <f t="shared" si="0"/>
        <v>4654280.9077104963</v>
      </c>
      <c r="Q6" s="79">
        <f t="shared" si="0"/>
        <v>4654280.9077104963</v>
      </c>
      <c r="R6" s="79">
        <f t="shared" si="0"/>
        <v>4654280.9077104963</v>
      </c>
      <c r="S6" s="79">
        <f t="shared" si="0"/>
        <v>4654280.9077104963</v>
      </c>
      <c r="T6" s="79">
        <f t="shared" si="0"/>
        <v>4654280.9077104963</v>
      </c>
      <c r="U6" s="79">
        <f t="shared" si="0"/>
        <v>4654280.9077104963</v>
      </c>
      <c r="V6" s="79">
        <f t="shared" si="0"/>
        <v>4654280.9077104963</v>
      </c>
    </row>
    <row r="7" spans="1:22" s="83" customFormat="1" ht="11.25" outlineLevel="1" x14ac:dyDescent="0.25">
      <c r="A7" s="81" t="s">
        <v>159</v>
      </c>
      <c r="B7" s="82">
        <f>720000*2.5</f>
        <v>1800000</v>
      </c>
      <c r="C7" s="82">
        <f>$B$7</f>
        <v>1800000</v>
      </c>
      <c r="D7" s="82">
        <f t="shared" ref="D7:V7" si="1">$B$7</f>
        <v>1800000</v>
      </c>
      <c r="E7" s="82">
        <f t="shared" si="1"/>
        <v>1800000</v>
      </c>
      <c r="F7" s="82">
        <f t="shared" si="1"/>
        <v>1800000</v>
      </c>
      <c r="G7" s="82">
        <f t="shared" si="1"/>
        <v>1800000</v>
      </c>
      <c r="H7" s="82">
        <f t="shared" si="1"/>
        <v>1800000</v>
      </c>
      <c r="I7" s="82">
        <f t="shared" si="1"/>
        <v>1800000</v>
      </c>
      <c r="J7" s="82">
        <f t="shared" si="1"/>
        <v>1800000</v>
      </c>
      <c r="K7" s="82">
        <f t="shared" si="1"/>
        <v>1800000</v>
      </c>
      <c r="L7" s="82">
        <f t="shared" si="1"/>
        <v>1800000</v>
      </c>
      <c r="M7" s="82">
        <f t="shared" si="1"/>
        <v>1800000</v>
      </c>
      <c r="N7" s="82">
        <f t="shared" si="1"/>
        <v>1800000</v>
      </c>
      <c r="O7" s="82">
        <f t="shared" si="1"/>
        <v>1800000</v>
      </c>
      <c r="P7" s="82">
        <f t="shared" si="1"/>
        <v>1800000</v>
      </c>
      <c r="Q7" s="82">
        <f t="shared" si="1"/>
        <v>1800000</v>
      </c>
      <c r="R7" s="82">
        <f t="shared" si="1"/>
        <v>1800000</v>
      </c>
      <c r="S7" s="82">
        <f t="shared" si="1"/>
        <v>1800000</v>
      </c>
      <c r="T7" s="82">
        <f t="shared" si="1"/>
        <v>1800000</v>
      </c>
      <c r="U7" s="82">
        <f t="shared" si="1"/>
        <v>1800000</v>
      </c>
      <c r="V7" s="82">
        <f t="shared" si="1"/>
        <v>1800000</v>
      </c>
    </row>
    <row r="8" spans="1:22" s="83" customFormat="1" ht="11.25" outlineLevel="1" x14ac:dyDescent="0.25">
      <c r="A8" s="81" t="s">
        <v>160</v>
      </c>
      <c r="B8" s="82">
        <f>670000*2.5</f>
        <v>1675000</v>
      </c>
      <c r="C8" s="82">
        <f>$B$8</f>
        <v>1675000</v>
      </c>
      <c r="D8" s="82">
        <f t="shared" ref="D8:V8" si="2">$B$8</f>
        <v>1675000</v>
      </c>
      <c r="E8" s="82">
        <f t="shared" si="2"/>
        <v>1675000</v>
      </c>
      <c r="F8" s="82">
        <f t="shared" si="2"/>
        <v>1675000</v>
      </c>
      <c r="G8" s="82">
        <f t="shared" si="2"/>
        <v>1675000</v>
      </c>
      <c r="H8" s="82">
        <f t="shared" si="2"/>
        <v>1675000</v>
      </c>
      <c r="I8" s="82">
        <f t="shared" si="2"/>
        <v>1675000</v>
      </c>
      <c r="J8" s="82">
        <f t="shared" si="2"/>
        <v>1675000</v>
      </c>
      <c r="K8" s="82">
        <f t="shared" si="2"/>
        <v>1675000</v>
      </c>
      <c r="L8" s="82">
        <f t="shared" si="2"/>
        <v>1675000</v>
      </c>
      <c r="M8" s="82">
        <f t="shared" si="2"/>
        <v>1675000</v>
      </c>
      <c r="N8" s="82">
        <f t="shared" si="2"/>
        <v>1675000</v>
      </c>
      <c r="O8" s="82">
        <f t="shared" si="2"/>
        <v>1675000</v>
      </c>
      <c r="P8" s="82">
        <f t="shared" si="2"/>
        <v>1675000</v>
      </c>
      <c r="Q8" s="82">
        <f t="shared" si="2"/>
        <v>1675000</v>
      </c>
      <c r="R8" s="82">
        <f t="shared" si="2"/>
        <v>1675000</v>
      </c>
      <c r="S8" s="82">
        <f t="shared" si="2"/>
        <v>1675000</v>
      </c>
      <c r="T8" s="82">
        <f t="shared" si="2"/>
        <v>1675000</v>
      </c>
      <c r="U8" s="82">
        <f t="shared" si="2"/>
        <v>1675000</v>
      </c>
      <c r="V8" s="82">
        <f t="shared" si="2"/>
        <v>1675000</v>
      </c>
    </row>
    <row r="9" spans="1:22" s="83" customFormat="1" ht="11.25" outlineLevel="1" x14ac:dyDescent="0.25">
      <c r="A9" s="81" t="s">
        <v>54</v>
      </c>
      <c r="B9" s="82">
        <f>5000*12</f>
        <v>60000</v>
      </c>
      <c r="C9" s="82">
        <f t="shared" ref="C9:R13" si="3">B9</f>
        <v>60000</v>
      </c>
      <c r="D9" s="82">
        <f t="shared" si="3"/>
        <v>60000</v>
      </c>
      <c r="E9" s="82">
        <f t="shared" si="3"/>
        <v>60000</v>
      </c>
      <c r="F9" s="82">
        <f t="shared" si="3"/>
        <v>60000</v>
      </c>
      <c r="G9" s="82">
        <f t="shared" si="3"/>
        <v>60000</v>
      </c>
      <c r="H9" s="82">
        <f t="shared" si="3"/>
        <v>60000</v>
      </c>
      <c r="I9" s="82">
        <f t="shared" si="3"/>
        <v>60000</v>
      </c>
      <c r="J9" s="82">
        <f t="shared" si="3"/>
        <v>60000</v>
      </c>
      <c r="K9" s="82">
        <f t="shared" si="3"/>
        <v>60000</v>
      </c>
      <c r="L9" s="82">
        <f t="shared" si="3"/>
        <v>60000</v>
      </c>
      <c r="M9" s="82">
        <f t="shared" si="3"/>
        <v>60000</v>
      </c>
      <c r="N9" s="82">
        <f t="shared" si="3"/>
        <v>60000</v>
      </c>
      <c r="O9" s="82">
        <f t="shared" si="3"/>
        <v>60000</v>
      </c>
      <c r="P9" s="82">
        <f t="shared" si="3"/>
        <v>60000</v>
      </c>
      <c r="Q9" s="82">
        <f t="shared" si="3"/>
        <v>60000</v>
      </c>
      <c r="R9" s="82">
        <f t="shared" si="3"/>
        <v>60000</v>
      </c>
      <c r="S9" s="82">
        <f t="shared" ref="S9:V9" si="4">R9</f>
        <v>60000</v>
      </c>
      <c r="T9" s="82">
        <f t="shared" si="4"/>
        <v>60000</v>
      </c>
      <c r="U9" s="82">
        <f t="shared" si="4"/>
        <v>60000</v>
      </c>
      <c r="V9" s="82">
        <f t="shared" si="4"/>
        <v>60000</v>
      </c>
    </row>
    <row r="10" spans="1:22" s="83" customFormat="1" ht="11.25" outlineLevel="1" x14ac:dyDescent="0.25">
      <c r="A10" s="81" t="s">
        <v>55</v>
      </c>
      <c r="B10" s="82">
        <f>10000*12</f>
        <v>120000</v>
      </c>
      <c r="C10" s="82">
        <f>$B$10</f>
        <v>120000</v>
      </c>
      <c r="D10" s="82">
        <f t="shared" ref="D10:V10" si="5">$B$10</f>
        <v>120000</v>
      </c>
      <c r="E10" s="82">
        <f t="shared" si="5"/>
        <v>120000</v>
      </c>
      <c r="F10" s="82">
        <f t="shared" si="5"/>
        <v>120000</v>
      </c>
      <c r="G10" s="82">
        <f t="shared" si="5"/>
        <v>120000</v>
      </c>
      <c r="H10" s="82">
        <f t="shared" si="5"/>
        <v>120000</v>
      </c>
      <c r="I10" s="82">
        <f t="shared" si="5"/>
        <v>120000</v>
      </c>
      <c r="J10" s="82">
        <f t="shared" si="5"/>
        <v>120000</v>
      </c>
      <c r="K10" s="82">
        <f t="shared" si="5"/>
        <v>120000</v>
      </c>
      <c r="L10" s="82">
        <f t="shared" si="5"/>
        <v>120000</v>
      </c>
      <c r="M10" s="82">
        <f t="shared" si="5"/>
        <v>120000</v>
      </c>
      <c r="N10" s="82">
        <f t="shared" si="5"/>
        <v>120000</v>
      </c>
      <c r="O10" s="82">
        <f t="shared" si="5"/>
        <v>120000</v>
      </c>
      <c r="P10" s="82">
        <f t="shared" si="5"/>
        <v>120000</v>
      </c>
      <c r="Q10" s="82">
        <f t="shared" si="5"/>
        <v>120000</v>
      </c>
      <c r="R10" s="82">
        <f t="shared" si="5"/>
        <v>120000</v>
      </c>
      <c r="S10" s="82">
        <f t="shared" si="5"/>
        <v>120000</v>
      </c>
      <c r="T10" s="82">
        <f t="shared" si="5"/>
        <v>120000</v>
      </c>
      <c r="U10" s="82">
        <f t="shared" si="5"/>
        <v>120000</v>
      </c>
      <c r="V10" s="82">
        <f t="shared" si="5"/>
        <v>120000</v>
      </c>
    </row>
    <row r="11" spans="1:22" s="83" customFormat="1" ht="11.25" outlineLevel="1" x14ac:dyDescent="0.25">
      <c r="A11" s="81" t="s">
        <v>56</v>
      </c>
      <c r="B11" s="82">
        <f>2000*12</f>
        <v>24000</v>
      </c>
      <c r="C11" s="82">
        <f>$B$11</f>
        <v>24000</v>
      </c>
      <c r="D11" s="82">
        <f t="shared" ref="D11:V16" si="6">C11</f>
        <v>24000</v>
      </c>
      <c r="E11" s="82">
        <f t="shared" si="6"/>
        <v>24000</v>
      </c>
      <c r="F11" s="82">
        <f t="shared" si="6"/>
        <v>24000</v>
      </c>
      <c r="G11" s="82">
        <f t="shared" si="6"/>
        <v>24000</v>
      </c>
      <c r="H11" s="82">
        <f t="shared" si="6"/>
        <v>24000</v>
      </c>
      <c r="I11" s="82">
        <f t="shared" si="6"/>
        <v>24000</v>
      </c>
      <c r="J11" s="82">
        <f t="shared" si="6"/>
        <v>24000</v>
      </c>
      <c r="K11" s="82">
        <f t="shared" si="6"/>
        <v>24000</v>
      </c>
      <c r="L11" s="82">
        <f t="shared" si="6"/>
        <v>24000</v>
      </c>
      <c r="M11" s="82">
        <f t="shared" si="6"/>
        <v>24000</v>
      </c>
      <c r="N11" s="82">
        <f t="shared" si="6"/>
        <v>24000</v>
      </c>
      <c r="O11" s="82">
        <f t="shared" si="6"/>
        <v>24000</v>
      </c>
      <c r="P11" s="82">
        <f t="shared" si="6"/>
        <v>24000</v>
      </c>
      <c r="Q11" s="82">
        <f t="shared" si="6"/>
        <v>24000</v>
      </c>
      <c r="R11" s="82">
        <f t="shared" si="6"/>
        <v>24000</v>
      </c>
      <c r="S11" s="82">
        <f t="shared" si="6"/>
        <v>24000</v>
      </c>
      <c r="T11" s="82">
        <f t="shared" si="6"/>
        <v>24000</v>
      </c>
      <c r="U11" s="82">
        <f t="shared" si="6"/>
        <v>24000</v>
      </c>
      <c r="V11" s="82">
        <f t="shared" si="6"/>
        <v>24000</v>
      </c>
    </row>
    <row r="12" spans="1:22" s="83" customFormat="1" ht="11.25" outlineLevel="1" x14ac:dyDescent="0.25">
      <c r="A12" s="81" t="s">
        <v>57</v>
      </c>
      <c r="B12" s="82">
        <v>33717.198151278528</v>
      </c>
      <c r="C12" s="82">
        <f t="shared" si="3"/>
        <v>33717.198151278528</v>
      </c>
      <c r="D12" s="82">
        <f t="shared" si="6"/>
        <v>33717.198151278528</v>
      </c>
      <c r="E12" s="82">
        <f t="shared" si="6"/>
        <v>33717.198151278528</v>
      </c>
      <c r="F12" s="82">
        <f t="shared" si="6"/>
        <v>33717.198151278528</v>
      </c>
      <c r="G12" s="82">
        <f t="shared" si="6"/>
        <v>33717.198151278528</v>
      </c>
      <c r="H12" s="82">
        <f t="shared" si="6"/>
        <v>33717.198151278528</v>
      </c>
      <c r="I12" s="82">
        <f t="shared" si="6"/>
        <v>33717.198151278528</v>
      </c>
      <c r="J12" s="82">
        <f t="shared" si="6"/>
        <v>33717.198151278528</v>
      </c>
      <c r="K12" s="82">
        <f t="shared" si="6"/>
        <v>33717.198151278528</v>
      </c>
      <c r="L12" s="82">
        <f t="shared" si="6"/>
        <v>33717.198151278528</v>
      </c>
      <c r="M12" s="82">
        <f t="shared" si="6"/>
        <v>33717.198151278528</v>
      </c>
      <c r="N12" s="82">
        <f t="shared" si="6"/>
        <v>33717.198151278528</v>
      </c>
      <c r="O12" s="82">
        <f t="shared" si="6"/>
        <v>33717.198151278528</v>
      </c>
      <c r="P12" s="82">
        <f t="shared" si="6"/>
        <v>33717.198151278528</v>
      </c>
      <c r="Q12" s="82">
        <f t="shared" si="6"/>
        <v>33717.198151278528</v>
      </c>
      <c r="R12" s="82">
        <f t="shared" si="6"/>
        <v>33717.198151278528</v>
      </c>
      <c r="S12" s="82">
        <f t="shared" si="6"/>
        <v>33717.198151278528</v>
      </c>
      <c r="T12" s="82">
        <f t="shared" si="6"/>
        <v>33717.198151278528</v>
      </c>
      <c r="U12" s="82">
        <f t="shared" si="6"/>
        <v>33717.198151278528</v>
      </c>
      <c r="V12" s="82">
        <f t="shared" si="6"/>
        <v>33717.198151278528</v>
      </c>
    </row>
    <row r="13" spans="1:22" s="83" customFormat="1" ht="11.25" outlineLevel="1" x14ac:dyDescent="0.25">
      <c r="A13" s="81" t="s">
        <v>58</v>
      </c>
      <c r="B13" s="82">
        <v>295025.48382368713</v>
      </c>
      <c r="C13" s="82">
        <f t="shared" si="3"/>
        <v>295025.48382368713</v>
      </c>
      <c r="D13" s="82">
        <f t="shared" si="6"/>
        <v>295025.48382368713</v>
      </c>
      <c r="E13" s="82">
        <f t="shared" si="6"/>
        <v>295025.48382368713</v>
      </c>
      <c r="F13" s="82">
        <f t="shared" si="6"/>
        <v>295025.48382368713</v>
      </c>
      <c r="G13" s="82">
        <f t="shared" si="6"/>
        <v>295025.48382368713</v>
      </c>
      <c r="H13" s="82">
        <f t="shared" si="6"/>
        <v>295025.48382368713</v>
      </c>
      <c r="I13" s="82">
        <f t="shared" si="6"/>
        <v>295025.48382368713</v>
      </c>
      <c r="J13" s="82">
        <f t="shared" si="6"/>
        <v>295025.48382368713</v>
      </c>
      <c r="K13" s="82">
        <f t="shared" si="6"/>
        <v>295025.48382368713</v>
      </c>
      <c r="L13" s="82">
        <f t="shared" si="6"/>
        <v>295025.48382368713</v>
      </c>
      <c r="M13" s="82">
        <f t="shared" si="6"/>
        <v>295025.48382368713</v>
      </c>
      <c r="N13" s="82">
        <f t="shared" si="6"/>
        <v>295025.48382368713</v>
      </c>
      <c r="O13" s="82">
        <f t="shared" si="6"/>
        <v>295025.48382368713</v>
      </c>
      <c r="P13" s="82">
        <f t="shared" si="6"/>
        <v>295025.48382368713</v>
      </c>
      <c r="Q13" s="82">
        <f t="shared" si="6"/>
        <v>295025.48382368713</v>
      </c>
      <c r="R13" s="82">
        <f t="shared" si="6"/>
        <v>295025.48382368713</v>
      </c>
      <c r="S13" s="82">
        <f t="shared" si="6"/>
        <v>295025.48382368713</v>
      </c>
      <c r="T13" s="82">
        <f t="shared" si="6"/>
        <v>295025.48382368713</v>
      </c>
      <c r="U13" s="82">
        <f t="shared" si="6"/>
        <v>295025.48382368713</v>
      </c>
      <c r="V13" s="82">
        <f t="shared" si="6"/>
        <v>295025.48382368713</v>
      </c>
    </row>
    <row r="14" spans="1:22" s="83" customFormat="1" ht="11.25" outlineLevel="1" x14ac:dyDescent="0.25">
      <c r="A14" s="81" t="s">
        <v>59</v>
      </c>
      <c r="B14" s="82">
        <v>442538.22573553066</v>
      </c>
      <c r="C14" s="82">
        <f>B14</f>
        <v>442538.22573553066</v>
      </c>
      <c r="D14" s="82">
        <f t="shared" si="6"/>
        <v>442538.22573553066</v>
      </c>
      <c r="E14" s="82">
        <f t="shared" si="6"/>
        <v>442538.22573553066</v>
      </c>
      <c r="F14" s="82">
        <f t="shared" si="6"/>
        <v>442538.22573553066</v>
      </c>
      <c r="G14" s="82">
        <f t="shared" si="6"/>
        <v>442538.22573553066</v>
      </c>
      <c r="H14" s="82">
        <f t="shared" si="6"/>
        <v>442538.22573553066</v>
      </c>
      <c r="I14" s="82">
        <f t="shared" si="6"/>
        <v>442538.22573553066</v>
      </c>
      <c r="J14" s="82">
        <f t="shared" si="6"/>
        <v>442538.22573553066</v>
      </c>
      <c r="K14" s="82">
        <f t="shared" si="6"/>
        <v>442538.22573553066</v>
      </c>
      <c r="L14" s="82">
        <f t="shared" si="6"/>
        <v>442538.22573553066</v>
      </c>
      <c r="M14" s="82">
        <f t="shared" si="6"/>
        <v>442538.22573553066</v>
      </c>
      <c r="N14" s="82">
        <f t="shared" si="6"/>
        <v>442538.22573553066</v>
      </c>
      <c r="O14" s="82">
        <f t="shared" si="6"/>
        <v>442538.22573553066</v>
      </c>
      <c r="P14" s="82">
        <f t="shared" si="6"/>
        <v>442538.22573553066</v>
      </c>
      <c r="Q14" s="82">
        <f t="shared" si="6"/>
        <v>442538.22573553066</v>
      </c>
      <c r="R14" s="82">
        <f t="shared" si="6"/>
        <v>442538.22573553066</v>
      </c>
      <c r="S14" s="82">
        <f t="shared" si="6"/>
        <v>442538.22573553066</v>
      </c>
      <c r="T14" s="82">
        <f t="shared" si="6"/>
        <v>442538.22573553066</v>
      </c>
      <c r="U14" s="82">
        <f t="shared" si="6"/>
        <v>442538.22573553066</v>
      </c>
      <c r="V14" s="82">
        <f t="shared" si="6"/>
        <v>442538.22573553066</v>
      </c>
    </row>
    <row r="15" spans="1:22" s="83" customFormat="1" ht="11.25" outlineLevel="1" x14ac:dyDescent="0.25">
      <c r="A15" s="81" t="s">
        <v>60</v>
      </c>
      <c r="B15" s="82">
        <f>15000*12</f>
        <v>180000</v>
      </c>
      <c r="C15" s="82">
        <f>B15</f>
        <v>180000</v>
      </c>
      <c r="D15" s="82">
        <f t="shared" si="6"/>
        <v>180000</v>
      </c>
      <c r="E15" s="82">
        <f t="shared" si="6"/>
        <v>180000</v>
      </c>
      <c r="F15" s="82">
        <f t="shared" si="6"/>
        <v>180000</v>
      </c>
      <c r="G15" s="82">
        <f t="shared" si="6"/>
        <v>180000</v>
      </c>
      <c r="H15" s="82">
        <f t="shared" si="6"/>
        <v>180000</v>
      </c>
      <c r="I15" s="82">
        <f t="shared" si="6"/>
        <v>180000</v>
      </c>
      <c r="J15" s="82">
        <f t="shared" si="6"/>
        <v>180000</v>
      </c>
      <c r="K15" s="82">
        <f t="shared" si="6"/>
        <v>180000</v>
      </c>
      <c r="L15" s="82">
        <f t="shared" si="6"/>
        <v>180000</v>
      </c>
      <c r="M15" s="82">
        <f t="shared" si="6"/>
        <v>180000</v>
      </c>
      <c r="N15" s="82">
        <f t="shared" si="6"/>
        <v>180000</v>
      </c>
      <c r="O15" s="82">
        <f t="shared" si="6"/>
        <v>180000</v>
      </c>
      <c r="P15" s="82">
        <f t="shared" si="6"/>
        <v>180000</v>
      </c>
      <c r="Q15" s="82">
        <f t="shared" si="6"/>
        <v>180000</v>
      </c>
      <c r="R15" s="82">
        <f t="shared" si="6"/>
        <v>180000</v>
      </c>
      <c r="S15" s="82">
        <f t="shared" si="6"/>
        <v>180000</v>
      </c>
      <c r="T15" s="82">
        <f t="shared" si="6"/>
        <v>180000</v>
      </c>
      <c r="U15" s="82">
        <f t="shared" si="6"/>
        <v>180000</v>
      </c>
      <c r="V15" s="82">
        <f t="shared" si="6"/>
        <v>180000</v>
      </c>
    </row>
    <row r="16" spans="1:22" s="83" customFormat="1" ht="11.25" outlineLevel="1" x14ac:dyDescent="0.25">
      <c r="A16" s="81" t="s">
        <v>360</v>
      </c>
      <c r="B16" s="82">
        <f>1000*2*12</f>
        <v>24000</v>
      </c>
      <c r="C16" s="82">
        <f>B16</f>
        <v>24000</v>
      </c>
      <c r="D16" s="82">
        <f t="shared" si="6"/>
        <v>24000</v>
      </c>
      <c r="E16" s="82">
        <f t="shared" si="6"/>
        <v>24000</v>
      </c>
      <c r="F16" s="82">
        <f t="shared" si="6"/>
        <v>24000</v>
      </c>
      <c r="G16" s="82">
        <f t="shared" si="6"/>
        <v>24000</v>
      </c>
      <c r="H16" s="82">
        <f t="shared" si="6"/>
        <v>24000</v>
      </c>
      <c r="I16" s="82">
        <f t="shared" si="6"/>
        <v>24000</v>
      </c>
      <c r="J16" s="82">
        <f t="shared" si="6"/>
        <v>24000</v>
      </c>
      <c r="K16" s="82">
        <f t="shared" si="6"/>
        <v>24000</v>
      </c>
      <c r="L16" s="82">
        <f t="shared" si="6"/>
        <v>24000</v>
      </c>
      <c r="M16" s="82">
        <f t="shared" si="6"/>
        <v>24000</v>
      </c>
      <c r="N16" s="82">
        <f t="shared" si="6"/>
        <v>24000</v>
      </c>
      <c r="O16" s="82">
        <f t="shared" si="6"/>
        <v>24000</v>
      </c>
      <c r="P16" s="82">
        <f t="shared" si="6"/>
        <v>24000</v>
      </c>
      <c r="Q16" s="82">
        <f t="shared" si="6"/>
        <v>24000</v>
      </c>
      <c r="R16" s="82">
        <f t="shared" si="6"/>
        <v>24000</v>
      </c>
      <c r="S16" s="82">
        <f t="shared" si="6"/>
        <v>24000</v>
      </c>
      <c r="T16" s="82">
        <f t="shared" si="6"/>
        <v>24000</v>
      </c>
      <c r="U16" s="82">
        <f t="shared" si="6"/>
        <v>24000</v>
      </c>
      <c r="V16" s="82">
        <f t="shared" si="6"/>
        <v>24000</v>
      </c>
    </row>
    <row r="17" spans="1:22" s="80" customFormat="1" ht="11.25" x14ac:dyDescent="0.25">
      <c r="A17" s="78" t="s">
        <v>433</v>
      </c>
      <c r="B17" s="79">
        <f>SUM(B18:B20)</f>
        <v>4500</v>
      </c>
      <c r="C17" s="79">
        <f>SUM(C18:C20)</f>
        <v>4500</v>
      </c>
      <c r="D17" s="79">
        <f t="shared" ref="D17:V17" si="7">SUM(D18:D20)</f>
        <v>4500</v>
      </c>
      <c r="E17" s="79">
        <f t="shared" si="7"/>
        <v>4500</v>
      </c>
      <c r="F17" s="79">
        <f t="shared" si="7"/>
        <v>4500</v>
      </c>
      <c r="G17" s="79">
        <f t="shared" si="7"/>
        <v>4500</v>
      </c>
      <c r="H17" s="79">
        <f t="shared" si="7"/>
        <v>4500</v>
      </c>
      <c r="I17" s="79">
        <f t="shared" si="7"/>
        <v>4500</v>
      </c>
      <c r="J17" s="79">
        <f t="shared" si="7"/>
        <v>4500</v>
      </c>
      <c r="K17" s="79">
        <f t="shared" si="7"/>
        <v>4500</v>
      </c>
      <c r="L17" s="79">
        <f t="shared" si="7"/>
        <v>4500</v>
      </c>
      <c r="M17" s="79">
        <f t="shared" si="7"/>
        <v>4500</v>
      </c>
      <c r="N17" s="79">
        <f t="shared" si="7"/>
        <v>4500</v>
      </c>
      <c r="O17" s="79">
        <f t="shared" si="7"/>
        <v>4500</v>
      </c>
      <c r="P17" s="79">
        <f t="shared" si="7"/>
        <v>4500</v>
      </c>
      <c r="Q17" s="79">
        <f t="shared" si="7"/>
        <v>4500</v>
      </c>
      <c r="R17" s="79">
        <f t="shared" si="7"/>
        <v>4500</v>
      </c>
      <c r="S17" s="79">
        <f t="shared" si="7"/>
        <v>4500</v>
      </c>
      <c r="T17" s="79">
        <f t="shared" si="7"/>
        <v>4500</v>
      </c>
      <c r="U17" s="79">
        <f t="shared" si="7"/>
        <v>4500</v>
      </c>
      <c r="V17" s="79">
        <f t="shared" si="7"/>
        <v>4500</v>
      </c>
    </row>
    <row r="18" spans="1:22" s="83" customFormat="1" ht="11.25" outlineLevel="1" x14ac:dyDescent="0.25">
      <c r="A18" s="81" t="s">
        <v>439</v>
      </c>
      <c r="B18" s="82">
        <v>1500</v>
      </c>
      <c r="C18" s="82">
        <f t="shared" ref="C18:R20" si="8">B18</f>
        <v>1500</v>
      </c>
      <c r="D18" s="82">
        <f t="shared" si="8"/>
        <v>1500</v>
      </c>
      <c r="E18" s="82">
        <f t="shared" si="8"/>
        <v>1500</v>
      </c>
      <c r="F18" s="82">
        <f t="shared" si="8"/>
        <v>1500</v>
      </c>
      <c r="G18" s="82">
        <f t="shared" si="8"/>
        <v>1500</v>
      </c>
      <c r="H18" s="82">
        <f t="shared" si="8"/>
        <v>1500</v>
      </c>
      <c r="I18" s="82">
        <f t="shared" si="8"/>
        <v>1500</v>
      </c>
      <c r="J18" s="82">
        <f t="shared" si="8"/>
        <v>1500</v>
      </c>
      <c r="K18" s="82">
        <f t="shared" si="8"/>
        <v>1500</v>
      </c>
      <c r="L18" s="82">
        <f t="shared" si="8"/>
        <v>1500</v>
      </c>
      <c r="M18" s="82">
        <f t="shared" si="8"/>
        <v>1500</v>
      </c>
      <c r="N18" s="82">
        <f t="shared" si="8"/>
        <v>1500</v>
      </c>
      <c r="O18" s="82">
        <f t="shared" si="8"/>
        <v>1500</v>
      </c>
      <c r="P18" s="82">
        <f t="shared" si="8"/>
        <v>1500</v>
      </c>
      <c r="Q18" s="82">
        <f t="shared" si="8"/>
        <v>1500</v>
      </c>
      <c r="R18" s="82">
        <f t="shared" si="8"/>
        <v>1500</v>
      </c>
      <c r="S18" s="82">
        <f t="shared" ref="S18:V20" si="9">R18</f>
        <v>1500</v>
      </c>
      <c r="T18" s="82">
        <f t="shared" si="9"/>
        <v>1500</v>
      </c>
      <c r="U18" s="82">
        <f t="shared" si="9"/>
        <v>1500</v>
      </c>
      <c r="V18" s="82">
        <f t="shared" si="9"/>
        <v>1500</v>
      </c>
    </row>
    <row r="19" spans="1:22" s="83" customFormat="1" ht="11.25" outlineLevel="1" x14ac:dyDescent="0.25">
      <c r="A19" s="83" t="s">
        <v>438</v>
      </c>
      <c r="B19" s="82">
        <v>1500</v>
      </c>
      <c r="C19" s="82">
        <f t="shared" si="8"/>
        <v>1500</v>
      </c>
      <c r="D19" s="82">
        <f t="shared" si="8"/>
        <v>1500</v>
      </c>
      <c r="E19" s="82">
        <f t="shared" si="8"/>
        <v>1500</v>
      </c>
      <c r="F19" s="82">
        <f t="shared" si="8"/>
        <v>1500</v>
      </c>
      <c r="G19" s="82">
        <f t="shared" si="8"/>
        <v>1500</v>
      </c>
      <c r="H19" s="82">
        <f t="shared" si="8"/>
        <v>1500</v>
      </c>
      <c r="I19" s="82">
        <f t="shared" si="8"/>
        <v>1500</v>
      </c>
      <c r="J19" s="82">
        <f t="shared" si="8"/>
        <v>1500</v>
      </c>
      <c r="K19" s="82">
        <f t="shared" si="8"/>
        <v>1500</v>
      </c>
      <c r="L19" s="82">
        <f t="shared" si="8"/>
        <v>1500</v>
      </c>
      <c r="M19" s="82">
        <f t="shared" si="8"/>
        <v>1500</v>
      </c>
      <c r="N19" s="82">
        <f t="shared" si="8"/>
        <v>1500</v>
      </c>
      <c r="O19" s="82">
        <f t="shared" si="8"/>
        <v>1500</v>
      </c>
      <c r="P19" s="82">
        <f t="shared" si="8"/>
        <v>1500</v>
      </c>
      <c r="Q19" s="82">
        <f t="shared" si="8"/>
        <v>1500</v>
      </c>
      <c r="R19" s="82">
        <f t="shared" si="8"/>
        <v>1500</v>
      </c>
      <c r="S19" s="82">
        <f t="shared" si="9"/>
        <v>1500</v>
      </c>
      <c r="T19" s="82">
        <f t="shared" si="9"/>
        <v>1500</v>
      </c>
      <c r="U19" s="82">
        <f t="shared" si="9"/>
        <v>1500</v>
      </c>
      <c r="V19" s="82">
        <f t="shared" si="9"/>
        <v>1500</v>
      </c>
    </row>
    <row r="20" spans="1:22" s="83" customFormat="1" ht="11.25" outlineLevel="1" x14ac:dyDescent="0.25">
      <c r="A20" s="81" t="s">
        <v>437</v>
      </c>
      <c r="B20" s="82">
        <v>1500</v>
      </c>
      <c r="C20" s="82">
        <f t="shared" si="8"/>
        <v>1500</v>
      </c>
      <c r="D20" s="82">
        <f t="shared" si="8"/>
        <v>1500</v>
      </c>
      <c r="E20" s="82">
        <f t="shared" si="8"/>
        <v>1500</v>
      </c>
      <c r="F20" s="82">
        <f t="shared" si="8"/>
        <v>1500</v>
      </c>
      <c r="G20" s="82">
        <f t="shared" si="8"/>
        <v>1500</v>
      </c>
      <c r="H20" s="82">
        <f t="shared" si="8"/>
        <v>1500</v>
      </c>
      <c r="I20" s="82">
        <f t="shared" si="8"/>
        <v>1500</v>
      </c>
      <c r="J20" s="82">
        <f t="shared" si="8"/>
        <v>1500</v>
      </c>
      <c r="K20" s="82">
        <f t="shared" si="8"/>
        <v>1500</v>
      </c>
      <c r="L20" s="82">
        <f t="shared" si="8"/>
        <v>1500</v>
      </c>
      <c r="M20" s="82">
        <f t="shared" si="8"/>
        <v>1500</v>
      </c>
      <c r="N20" s="82">
        <f t="shared" si="8"/>
        <v>1500</v>
      </c>
      <c r="O20" s="82">
        <f t="shared" si="8"/>
        <v>1500</v>
      </c>
      <c r="P20" s="82">
        <f t="shared" si="8"/>
        <v>1500</v>
      </c>
      <c r="Q20" s="82">
        <f t="shared" si="8"/>
        <v>1500</v>
      </c>
      <c r="R20" s="82">
        <f t="shared" si="8"/>
        <v>1500</v>
      </c>
      <c r="S20" s="82">
        <f t="shared" si="9"/>
        <v>1500</v>
      </c>
      <c r="T20" s="82">
        <f t="shared" si="9"/>
        <v>1500</v>
      </c>
      <c r="U20" s="82">
        <f t="shared" si="9"/>
        <v>1500</v>
      </c>
      <c r="V20" s="82">
        <f t="shared" si="9"/>
        <v>1500</v>
      </c>
    </row>
    <row r="21" spans="1:22" s="80" customFormat="1" ht="11.25" x14ac:dyDescent="0.25">
      <c r="A21" s="78" t="s">
        <v>434</v>
      </c>
      <c r="B21" s="79">
        <f>SUM(B22:B25)</f>
        <v>95000</v>
      </c>
      <c r="C21" s="79">
        <f>SUM(C22:C25)</f>
        <v>50000</v>
      </c>
      <c r="D21" s="79">
        <f t="shared" ref="D21:V21" si="10">SUM(D22:D25)</f>
        <v>95000</v>
      </c>
      <c r="E21" s="79">
        <f t="shared" si="10"/>
        <v>70000</v>
      </c>
      <c r="F21" s="79">
        <f t="shared" si="10"/>
        <v>70000</v>
      </c>
      <c r="G21" s="79">
        <f t="shared" si="10"/>
        <v>95000</v>
      </c>
      <c r="H21" s="79">
        <f t="shared" si="10"/>
        <v>70000</v>
      </c>
      <c r="I21" s="79">
        <f t="shared" si="10"/>
        <v>70000</v>
      </c>
      <c r="J21" s="79">
        <f t="shared" si="10"/>
        <v>95000</v>
      </c>
      <c r="K21" s="79">
        <f t="shared" si="10"/>
        <v>70000</v>
      </c>
      <c r="L21" s="79">
        <f t="shared" si="10"/>
        <v>70000</v>
      </c>
      <c r="M21" s="79">
        <f t="shared" si="10"/>
        <v>95000</v>
      </c>
      <c r="N21" s="79">
        <f t="shared" si="10"/>
        <v>70000</v>
      </c>
      <c r="O21" s="79">
        <f t="shared" si="10"/>
        <v>70000</v>
      </c>
      <c r="P21" s="79">
        <f t="shared" si="10"/>
        <v>95000</v>
      </c>
      <c r="Q21" s="79">
        <f t="shared" si="10"/>
        <v>70000</v>
      </c>
      <c r="R21" s="79">
        <f t="shared" si="10"/>
        <v>70000</v>
      </c>
      <c r="S21" s="79">
        <f t="shared" si="10"/>
        <v>95000</v>
      </c>
      <c r="T21" s="79">
        <f t="shared" si="10"/>
        <v>70000</v>
      </c>
      <c r="U21" s="79">
        <f t="shared" si="10"/>
        <v>70000</v>
      </c>
      <c r="V21" s="79">
        <f t="shared" si="10"/>
        <v>95000</v>
      </c>
    </row>
    <row r="22" spans="1:22" s="83" customFormat="1" ht="11.25" outlineLevel="1" x14ac:dyDescent="0.25">
      <c r="A22" s="81" t="s">
        <v>440</v>
      </c>
      <c r="B22" s="82">
        <f>23000</f>
        <v>23000</v>
      </c>
      <c r="C22" s="82">
        <v>0</v>
      </c>
      <c r="D22" s="82">
        <f>B22</f>
        <v>23000</v>
      </c>
      <c r="E22" s="82">
        <v>10000</v>
      </c>
      <c r="F22" s="82">
        <f t="shared" ref="F22:U25" si="11">E22</f>
        <v>10000</v>
      </c>
      <c r="G22" s="82">
        <f t="shared" ref="G22:V23" si="12">D22</f>
        <v>23000</v>
      </c>
      <c r="H22" s="82">
        <f t="shared" si="12"/>
        <v>10000</v>
      </c>
      <c r="I22" s="82">
        <f t="shared" si="12"/>
        <v>10000</v>
      </c>
      <c r="J22" s="82">
        <f t="shared" si="12"/>
        <v>23000</v>
      </c>
      <c r="K22" s="82">
        <f t="shared" si="12"/>
        <v>10000</v>
      </c>
      <c r="L22" s="82">
        <f t="shared" si="12"/>
        <v>10000</v>
      </c>
      <c r="M22" s="82">
        <f t="shared" si="12"/>
        <v>23000</v>
      </c>
      <c r="N22" s="82">
        <f t="shared" si="12"/>
        <v>10000</v>
      </c>
      <c r="O22" s="82">
        <f t="shared" si="12"/>
        <v>10000</v>
      </c>
      <c r="P22" s="82">
        <f t="shared" si="12"/>
        <v>23000</v>
      </c>
      <c r="Q22" s="82">
        <f t="shared" si="12"/>
        <v>10000</v>
      </c>
      <c r="R22" s="82">
        <f t="shared" si="12"/>
        <v>10000</v>
      </c>
      <c r="S22" s="82">
        <f t="shared" si="12"/>
        <v>23000</v>
      </c>
      <c r="T22" s="82">
        <f t="shared" si="12"/>
        <v>10000</v>
      </c>
      <c r="U22" s="82">
        <f t="shared" si="12"/>
        <v>10000</v>
      </c>
      <c r="V22" s="82">
        <f t="shared" si="12"/>
        <v>23000</v>
      </c>
    </row>
    <row r="23" spans="1:22" s="83" customFormat="1" ht="11.25" outlineLevel="1" x14ac:dyDescent="0.25">
      <c r="A23" s="81" t="s">
        <v>441</v>
      </c>
      <c r="B23" s="82">
        <f>22000</f>
        <v>22000</v>
      </c>
      <c r="C23" s="82">
        <v>0</v>
      </c>
      <c r="D23" s="82">
        <f>B23</f>
        <v>22000</v>
      </c>
      <c r="E23" s="82">
        <v>10000</v>
      </c>
      <c r="F23" s="82">
        <f t="shared" si="11"/>
        <v>10000</v>
      </c>
      <c r="G23" s="82">
        <f t="shared" si="12"/>
        <v>22000</v>
      </c>
      <c r="H23" s="82">
        <f t="shared" si="12"/>
        <v>10000</v>
      </c>
      <c r="I23" s="82">
        <f t="shared" si="12"/>
        <v>10000</v>
      </c>
      <c r="J23" s="82">
        <f t="shared" si="12"/>
        <v>22000</v>
      </c>
      <c r="K23" s="82">
        <f t="shared" si="12"/>
        <v>10000</v>
      </c>
      <c r="L23" s="82">
        <f t="shared" si="12"/>
        <v>10000</v>
      </c>
      <c r="M23" s="82">
        <f t="shared" si="12"/>
        <v>22000</v>
      </c>
      <c r="N23" s="82">
        <f t="shared" si="12"/>
        <v>10000</v>
      </c>
      <c r="O23" s="82">
        <f t="shared" si="12"/>
        <v>10000</v>
      </c>
      <c r="P23" s="82">
        <f t="shared" si="12"/>
        <v>22000</v>
      </c>
      <c r="Q23" s="82">
        <f t="shared" si="12"/>
        <v>10000</v>
      </c>
      <c r="R23" s="82">
        <f t="shared" si="12"/>
        <v>10000</v>
      </c>
      <c r="S23" s="82">
        <f t="shared" si="12"/>
        <v>22000</v>
      </c>
      <c r="T23" s="82">
        <f t="shared" si="12"/>
        <v>10000</v>
      </c>
      <c r="U23" s="82">
        <f t="shared" si="12"/>
        <v>10000</v>
      </c>
      <c r="V23" s="82">
        <f t="shared" si="12"/>
        <v>22000</v>
      </c>
    </row>
    <row r="24" spans="1:22" s="83" customFormat="1" ht="11.25" outlineLevel="1" x14ac:dyDescent="0.25">
      <c r="A24" s="81" t="s">
        <v>435</v>
      </c>
      <c r="B24" s="82">
        <v>25000</v>
      </c>
      <c r="C24" s="82">
        <f t="shared" ref="C24:E25" si="13">B24</f>
        <v>25000</v>
      </c>
      <c r="D24" s="82">
        <f t="shared" si="13"/>
        <v>25000</v>
      </c>
      <c r="E24" s="82">
        <f t="shared" si="13"/>
        <v>25000</v>
      </c>
      <c r="F24" s="82">
        <f t="shared" si="11"/>
        <v>25000</v>
      </c>
      <c r="G24" s="82">
        <f t="shared" si="11"/>
        <v>25000</v>
      </c>
      <c r="H24" s="82">
        <f t="shared" si="11"/>
        <v>25000</v>
      </c>
      <c r="I24" s="82">
        <f t="shared" si="11"/>
        <v>25000</v>
      </c>
      <c r="J24" s="82">
        <f t="shared" si="11"/>
        <v>25000</v>
      </c>
      <c r="K24" s="82">
        <f t="shared" si="11"/>
        <v>25000</v>
      </c>
      <c r="L24" s="82">
        <f t="shared" si="11"/>
        <v>25000</v>
      </c>
      <c r="M24" s="82">
        <f t="shared" si="11"/>
        <v>25000</v>
      </c>
      <c r="N24" s="82">
        <f t="shared" si="11"/>
        <v>25000</v>
      </c>
      <c r="O24" s="82">
        <f t="shared" si="11"/>
        <v>25000</v>
      </c>
      <c r="P24" s="82">
        <f t="shared" si="11"/>
        <v>25000</v>
      </c>
      <c r="Q24" s="82">
        <f t="shared" si="11"/>
        <v>25000</v>
      </c>
      <c r="R24" s="82">
        <f t="shared" si="11"/>
        <v>25000</v>
      </c>
      <c r="S24" s="82">
        <f t="shared" si="11"/>
        <v>25000</v>
      </c>
      <c r="T24" s="82">
        <f t="shared" si="11"/>
        <v>25000</v>
      </c>
      <c r="U24" s="82">
        <f t="shared" si="11"/>
        <v>25000</v>
      </c>
      <c r="V24" s="82">
        <f t="shared" ref="V24:V25" si="14">U24</f>
        <v>25000</v>
      </c>
    </row>
    <row r="25" spans="1:22" s="83" customFormat="1" ht="11.25" outlineLevel="1" x14ac:dyDescent="0.25">
      <c r="A25" s="81" t="s">
        <v>436</v>
      </c>
      <c r="B25" s="82">
        <v>25000</v>
      </c>
      <c r="C25" s="82">
        <f t="shared" si="13"/>
        <v>25000</v>
      </c>
      <c r="D25" s="82">
        <f t="shared" si="13"/>
        <v>25000</v>
      </c>
      <c r="E25" s="82">
        <f t="shared" si="13"/>
        <v>25000</v>
      </c>
      <c r="F25" s="82">
        <f t="shared" si="11"/>
        <v>25000</v>
      </c>
      <c r="G25" s="82">
        <f t="shared" si="11"/>
        <v>25000</v>
      </c>
      <c r="H25" s="82">
        <f t="shared" si="11"/>
        <v>25000</v>
      </c>
      <c r="I25" s="82">
        <f t="shared" si="11"/>
        <v>25000</v>
      </c>
      <c r="J25" s="82">
        <f t="shared" si="11"/>
        <v>25000</v>
      </c>
      <c r="K25" s="82">
        <f t="shared" si="11"/>
        <v>25000</v>
      </c>
      <c r="L25" s="82">
        <f t="shared" si="11"/>
        <v>25000</v>
      </c>
      <c r="M25" s="82">
        <f t="shared" si="11"/>
        <v>25000</v>
      </c>
      <c r="N25" s="82">
        <f t="shared" si="11"/>
        <v>25000</v>
      </c>
      <c r="O25" s="82">
        <f t="shared" si="11"/>
        <v>25000</v>
      </c>
      <c r="P25" s="82">
        <f t="shared" si="11"/>
        <v>25000</v>
      </c>
      <c r="Q25" s="82">
        <f t="shared" si="11"/>
        <v>25000</v>
      </c>
      <c r="R25" s="82">
        <f t="shared" si="11"/>
        <v>25000</v>
      </c>
      <c r="S25" s="82">
        <f t="shared" si="11"/>
        <v>25000</v>
      </c>
      <c r="T25" s="82">
        <f t="shared" si="11"/>
        <v>25000</v>
      </c>
      <c r="U25" s="82">
        <f t="shared" si="11"/>
        <v>25000</v>
      </c>
      <c r="V25" s="82">
        <f t="shared" si="14"/>
        <v>25000</v>
      </c>
    </row>
    <row r="26" spans="1:22" s="80" customFormat="1" ht="11.25" x14ac:dyDescent="0.25">
      <c r="A26" s="78" t="s">
        <v>466</v>
      </c>
      <c r="B26" s="79">
        <f>SUM(B27:B30)</f>
        <v>202000</v>
      </c>
      <c r="C26" s="79">
        <f>SUM(C27:C30)</f>
        <v>202000</v>
      </c>
      <c r="D26" s="79">
        <f t="shared" ref="D26:V26" si="15">SUM(D27:D30)</f>
        <v>202000</v>
      </c>
      <c r="E26" s="79">
        <f t="shared" si="15"/>
        <v>202000</v>
      </c>
      <c r="F26" s="79">
        <f t="shared" si="15"/>
        <v>202000</v>
      </c>
      <c r="G26" s="79">
        <f t="shared" si="15"/>
        <v>202000</v>
      </c>
      <c r="H26" s="79">
        <f t="shared" si="15"/>
        <v>202000</v>
      </c>
      <c r="I26" s="79">
        <f t="shared" si="15"/>
        <v>202000</v>
      </c>
      <c r="J26" s="79">
        <f t="shared" si="15"/>
        <v>202000</v>
      </c>
      <c r="K26" s="79">
        <f t="shared" si="15"/>
        <v>202000</v>
      </c>
      <c r="L26" s="79">
        <f t="shared" si="15"/>
        <v>202000</v>
      </c>
      <c r="M26" s="79">
        <f t="shared" si="15"/>
        <v>202000</v>
      </c>
      <c r="N26" s="79">
        <f t="shared" si="15"/>
        <v>202000</v>
      </c>
      <c r="O26" s="79">
        <f t="shared" si="15"/>
        <v>202000</v>
      </c>
      <c r="P26" s="79">
        <f t="shared" si="15"/>
        <v>202000</v>
      </c>
      <c r="Q26" s="79">
        <f t="shared" si="15"/>
        <v>202000</v>
      </c>
      <c r="R26" s="79">
        <f t="shared" si="15"/>
        <v>202000</v>
      </c>
      <c r="S26" s="79">
        <f t="shared" si="15"/>
        <v>202000</v>
      </c>
      <c r="T26" s="79">
        <f t="shared" si="15"/>
        <v>202000</v>
      </c>
      <c r="U26" s="79">
        <f t="shared" si="15"/>
        <v>202000</v>
      </c>
      <c r="V26" s="79">
        <f t="shared" si="15"/>
        <v>202000</v>
      </c>
    </row>
    <row r="27" spans="1:22" s="83" customFormat="1" ht="11.25" outlineLevel="1" x14ac:dyDescent="0.25">
      <c r="A27" s="81" t="s">
        <v>467</v>
      </c>
      <c r="B27" s="82">
        <v>91000</v>
      </c>
      <c r="C27" s="82">
        <f t="shared" ref="C27:R30" si="16">B27</f>
        <v>91000</v>
      </c>
      <c r="D27" s="82">
        <f t="shared" si="16"/>
        <v>91000</v>
      </c>
      <c r="E27" s="82">
        <f t="shared" si="16"/>
        <v>91000</v>
      </c>
      <c r="F27" s="82">
        <f t="shared" si="16"/>
        <v>91000</v>
      </c>
      <c r="G27" s="82">
        <f t="shared" si="16"/>
        <v>91000</v>
      </c>
      <c r="H27" s="82">
        <f t="shared" si="16"/>
        <v>91000</v>
      </c>
      <c r="I27" s="82">
        <f t="shared" si="16"/>
        <v>91000</v>
      </c>
      <c r="J27" s="82">
        <f t="shared" si="16"/>
        <v>91000</v>
      </c>
      <c r="K27" s="82">
        <f t="shared" si="16"/>
        <v>91000</v>
      </c>
      <c r="L27" s="82">
        <f t="shared" si="16"/>
        <v>91000</v>
      </c>
      <c r="M27" s="82">
        <f t="shared" si="16"/>
        <v>91000</v>
      </c>
      <c r="N27" s="82">
        <f t="shared" si="16"/>
        <v>91000</v>
      </c>
      <c r="O27" s="82">
        <f t="shared" si="16"/>
        <v>91000</v>
      </c>
      <c r="P27" s="82">
        <f t="shared" si="16"/>
        <v>91000</v>
      </c>
      <c r="Q27" s="82">
        <f t="shared" si="16"/>
        <v>91000</v>
      </c>
      <c r="R27" s="82">
        <f t="shared" si="16"/>
        <v>91000</v>
      </c>
      <c r="S27" s="82">
        <f t="shared" ref="S27:V30" si="17">R27</f>
        <v>91000</v>
      </c>
      <c r="T27" s="82">
        <f t="shared" si="17"/>
        <v>91000</v>
      </c>
      <c r="U27" s="82">
        <f t="shared" si="17"/>
        <v>91000</v>
      </c>
      <c r="V27" s="82">
        <f t="shared" si="17"/>
        <v>91000</v>
      </c>
    </row>
    <row r="28" spans="1:22" s="83" customFormat="1" ht="11.25" outlineLevel="1" x14ac:dyDescent="0.25">
      <c r="A28" s="84" t="s">
        <v>468</v>
      </c>
      <c r="B28" s="82">
        <v>70000</v>
      </c>
      <c r="C28" s="82">
        <f t="shared" si="16"/>
        <v>70000</v>
      </c>
      <c r="D28" s="82">
        <f t="shared" si="16"/>
        <v>70000</v>
      </c>
      <c r="E28" s="82">
        <f t="shared" si="16"/>
        <v>70000</v>
      </c>
      <c r="F28" s="82">
        <f t="shared" si="16"/>
        <v>70000</v>
      </c>
      <c r="G28" s="82">
        <f t="shared" si="16"/>
        <v>70000</v>
      </c>
      <c r="H28" s="82">
        <f t="shared" si="16"/>
        <v>70000</v>
      </c>
      <c r="I28" s="82">
        <f t="shared" si="16"/>
        <v>70000</v>
      </c>
      <c r="J28" s="82">
        <f t="shared" si="16"/>
        <v>70000</v>
      </c>
      <c r="K28" s="82">
        <f t="shared" si="16"/>
        <v>70000</v>
      </c>
      <c r="L28" s="82">
        <f t="shared" si="16"/>
        <v>70000</v>
      </c>
      <c r="M28" s="82">
        <f t="shared" si="16"/>
        <v>70000</v>
      </c>
      <c r="N28" s="82">
        <f t="shared" si="16"/>
        <v>70000</v>
      </c>
      <c r="O28" s="82">
        <f t="shared" si="16"/>
        <v>70000</v>
      </c>
      <c r="P28" s="82">
        <f t="shared" si="16"/>
        <v>70000</v>
      </c>
      <c r="Q28" s="82">
        <f t="shared" si="16"/>
        <v>70000</v>
      </c>
      <c r="R28" s="82">
        <f t="shared" si="16"/>
        <v>70000</v>
      </c>
      <c r="S28" s="82">
        <f t="shared" si="17"/>
        <v>70000</v>
      </c>
      <c r="T28" s="82">
        <f t="shared" si="17"/>
        <v>70000</v>
      </c>
      <c r="U28" s="82">
        <f t="shared" si="17"/>
        <v>70000</v>
      </c>
      <c r="V28" s="82">
        <f t="shared" si="17"/>
        <v>70000</v>
      </c>
    </row>
    <row r="29" spans="1:22" s="83" customFormat="1" ht="11.25" outlineLevel="1" x14ac:dyDescent="0.25">
      <c r="A29" s="84" t="s">
        <v>471</v>
      </c>
      <c r="B29" s="82">
        <f>3000*12</f>
        <v>36000</v>
      </c>
      <c r="C29" s="82">
        <f t="shared" si="16"/>
        <v>36000</v>
      </c>
      <c r="D29" s="82">
        <f t="shared" si="16"/>
        <v>36000</v>
      </c>
      <c r="E29" s="82">
        <f t="shared" si="16"/>
        <v>36000</v>
      </c>
      <c r="F29" s="82">
        <f t="shared" si="16"/>
        <v>36000</v>
      </c>
      <c r="G29" s="82">
        <f t="shared" si="16"/>
        <v>36000</v>
      </c>
      <c r="H29" s="82">
        <f t="shared" si="16"/>
        <v>36000</v>
      </c>
      <c r="I29" s="82">
        <f t="shared" si="16"/>
        <v>36000</v>
      </c>
      <c r="J29" s="82">
        <f t="shared" si="16"/>
        <v>36000</v>
      </c>
      <c r="K29" s="82">
        <f t="shared" si="16"/>
        <v>36000</v>
      </c>
      <c r="L29" s="82">
        <f t="shared" si="16"/>
        <v>36000</v>
      </c>
      <c r="M29" s="82">
        <f t="shared" si="16"/>
        <v>36000</v>
      </c>
      <c r="N29" s="82">
        <f t="shared" si="16"/>
        <v>36000</v>
      </c>
      <c r="O29" s="82">
        <f t="shared" si="16"/>
        <v>36000</v>
      </c>
      <c r="P29" s="82">
        <f t="shared" si="16"/>
        <v>36000</v>
      </c>
      <c r="Q29" s="82">
        <f t="shared" si="16"/>
        <v>36000</v>
      </c>
      <c r="R29" s="82">
        <f t="shared" si="16"/>
        <v>36000</v>
      </c>
      <c r="S29" s="82">
        <f t="shared" si="17"/>
        <v>36000</v>
      </c>
      <c r="T29" s="82">
        <f t="shared" si="17"/>
        <v>36000</v>
      </c>
      <c r="U29" s="82">
        <f t="shared" si="17"/>
        <v>36000</v>
      </c>
      <c r="V29" s="82">
        <f t="shared" si="17"/>
        <v>36000</v>
      </c>
    </row>
    <row r="30" spans="1:22" s="83" customFormat="1" ht="11.25" outlineLevel="1" x14ac:dyDescent="0.25">
      <c r="A30" s="84" t="s">
        <v>469</v>
      </c>
      <c r="B30" s="82">
        <v>5000</v>
      </c>
      <c r="C30" s="82">
        <f t="shared" si="16"/>
        <v>5000</v>
      </c>
      <c r="D30" s="82">
        <f t="shared" si="16"/>
        <v>5000</v>
      </c>
      <c r="E30" s="82">
        <f t="shared" si="16"/>
        <v>5000</v>
      </c>
      <c r="F30" s="82">
        <f t="shared" si="16"/>
        <v>5000</v>
      </c>
      <c r="G30" s="82">
        <f t="shared" si="16"/>
        <v>5000</v>
      </c>
      <c r="H30" s="82">
        <f t="shared" si="16"/>
        <v>5000</v>
      </c>
      <c r="I30" s="82">
        <f t="shared" si="16"/>
        <v>5000</v>
      </c>
      <c r="J30" s="82">
        <f t="shared" si="16"/>
        <v>5000</v>
      </c>
      <c r="K30" s="82">
        <f t="shared" si="16"/>
        <v>5000</v>
      </c>
      <c r="L30" s="82">
        <f t="shared" si="16"/>
        <v>5000</v>
      </c>
      <c r="M30" s="82">
        <f t="shared" si="16"/>
        <v>5000</v>
      </c>
      <c r="N30" s="82">
        <f t="shared" si="16"/>
        <v>5000</v>
      </c>
      <c r="O30" s="82">
        <f t="shared" si="16"/>
        <v>5000</v>
      </c>
      <c r="P30" s="82">
        <f t="shared" si="16"/>
        <v>5000</v>
      </c>
      <c r="Q30" s="82">
        <f t="shared" si="16"/>
        <v>5000</v>
      </c>
      <c r="R30" s="82">
        <f t="shared" si="16"/>
        <v>5000</v>
      </c>
      <c r="S30" s="82">
        <f t="shared" si="17"/>
        <v>5000</v>
      </c>
      <c r="T30" s="82">
        <f t="shared" si="17"/>
        <v>5000</v>
      </c>
      <c r="U30" s="82">
        <f t="shared" si="17"/>
        <v>5000</v>
      </c>
      <c r="V30" s="82">
        <f t="shared" si="17"/>
        <v>5000</v>
      </c>
    </row>
    <row r="31" spans="1:22" s="80" customFormat="1" ht="11.25" x14ac:dyDescent="0.25">
      <c r="A31" s="78" t="s">
        <v>443</v>
      </c>
      <c r="B31" s="79">
        <f t="shared" ref="B31:V31" si="18">SUM(B32:B54)</f>
        <v>235771.89072</v>
      </c>
      <c r="C31" s="79">
        <f>SUM(C32:C54)</f>
        <v>222810.39072</v>
      </c>
      <c r="D31" s="79">
        <f t="shared" si="18"/>
        <v>222810.39072</v>
      </c>
      <c r="E31" s="79">
        <f t="shared" si="18"/>
        <v>222810.39072</v>
      </c>
      <c r="F31" s="79">
        <f t="shared" si="18"/>
        <v>222810.39072</v>
      </c>
      <c r="G31" s="79">
        <f>SUM(G32:G54)</f>
        <v>235771.89072</v>
      </c>
      <c r="H31" s="79">
        <f t="shared" si="18"/>
        <v>235771.89072</v>
      </c>
      <c r="I31" s="79">
        <f t="shared" si="18"/>
        <v>235771.89072</v>
      </c>
      <c r="J31" s="79">
        <f t="shared" si="18"/>
        <v>235771.89072</v>
      </c>
      <c r="K31" s="79">
        <f t="shared" si="18"/>
        <v>235771.89072</v>
      </c>
      <c r="L31" s="79">
        <f t="shared" si="18"/>
        <v>235771.89072</v>
      </c>
      <c r="M31" s="79">
        <f t="shared" si="18"/>
        <v>235771.89072</v>
      </c>
      <c r="N31" s="79">
        <f t="shared" si="18"/>
        <v>235771.89072</v>
      </c>
      <c r="O31" s="79">
        <f t="shared" si="18"/>
        <v>235771.89072</v>
      </c>
      <c r="P31" s="79">
        <f t="shared" si="18"/>
        <v>235771.89072</v>
      </c>
      <c r="Q31" s="79">
        <f t="shared" si="18"/>
        <v>235771.89072</v>
      </c>
      <c r="R31" s="79">
        <f t="shared" si="18"/>
        <v>235771.89072</v>
      </c>
      <c r="S31" s="79">
        <f t="shared" si="18"/>
        <v>235771.89072</v>
      </c>
      <c r="T31" s="79">
        <f t="shared" si="18"/>
        <v>235771.89072</v>
      </c>
      <c r="U31" s="79">
        <f t="shared" si="18"/>
        <v>235771.89072</v>
      </c>
      <c r="V31" s="79">
        <f t="shared" si="18"/>
        <v>235771.89072</v>
      </c>
    </row>
    <row r="32" spans="1:22" s="83" customFormat="1" ht="11.25" outlineLevel="1" x14ac:dyDescent="0.25">
      <c r="A32" s="81" t="s">
        <v>442</v>
      </c>
      <c r="B32" s="82">
        <f>32*54.29008*12</f>
        <v>20847.390720000003</v>
      </c>
      <c r="C32" s="82">
        <f t="shared" ref="C32:R47" si="19">B32</f>
        <v>20847.390720000003</v>
      </c>
      <c r="D32" s="82">
        <f t="shared" si="19"/>
        <v>20847.390720000003</v>
      </c>
      <c r="E32" s="82">
        <f t="shared" si="19"/>
        <v>20847.390720000003</v>
      </c>
      <c r="F32" s="82">
        <f t="shared" si="19"/>
        <v>20847.390720000003</v>
      </c>
      <c r="G32" s="82">
        <f t="shared" si="19"/>
        <v>20847.390720000003</v>
      </c>
      <c r="H32" s="82">
        <f t="shared" si="19"/>
        <v>20847.390720000003</v>
      </c>
      <c r="I32" s="82">
        <f t="shared" si="19"/>
        <v>20847.390720000003</v>
      </c>
      <c r="J32" s="82">
        <f t="shared" si="19"/>
        <v>20847.390720000003</v>
      </c>
      <c r="K32" s="82">
        <f t="shared" si="19"/>
        <v>20847.390720000003</v>
      </c>
      <c r="L32" s="82">
        <f t="shared" si="19"/>
        <v>20847.390720000003</v>
      </c>
      <c r="M32" s="82">
        <f t="shared" si="19"/>
        <v>20847.390720000003</v>
      </c>
      <c r="N32" s="82">
        <f t="shared" si="19"/>
        <v>20847.390720000003</v>
      </c>
      <c r="O32" s="82">
        <f t="shared" si="19"/>
        <v>20847.390720000003</v>
      </c>
      <c r="P32" s="82">
        <f t="shared" si="19"/>
        <v>20847.390720000003</v>
      </c>
      <c r="Q32" s="82">
        <f t="shared" si="19"/>
        <v>20847.390720000003</v>
      </c>
      <c r="R32" s="82">
        <f t="shared" si="19"/>
        <v>20847.390720000003</v>
      </c>
      <c r="S32" s="82">
        <f t="shared" ref="S32:V47" si="20">R32</f>
        <v>20847.390720000003</v>
      </c>
      <c r="T32" s="82">
        <f t="shared" si="20"/>
        <v>20847.390720000003</v>
      </c>
      <c r="U32" s="82">
        <f t="shared" si="20"/>
        <v>20847.390720000003</v>
      </c>
      <c r="V32" s="82">
        <f t="shared" si="20"/>
        <v>20847.390720000003</v>
      </c>
    </row>
    <row r="33" spans="1:22" s="83" customFormat="1" ht="22.5" outlineLevel="1" x14ac:dyDescent="0.25">
      <c r="A33" s="84" t="s">
        <v>450</v>
      </c>
      <c r="B33" s="82">
        <v>8350</v>
      </c>
      <c r="C33" s="82">
        <f t="shared" si="19"/>
        <v>8350</v>
      </c>
      <c r="D33" s="82">
        <f t="shared" si="19"/>
        <v>8350</v>
      </c>
      <c r="E33" s="82">
        <f t="shared" si="19"/>
        <v>8350</v>
      </c>
      <c r="F33" s="82">
        <f t="shared" si="19"/>
        <v>8350</v>
      </c>
      <c r="G33" s="82">
        <f t="shared" si="19"/>
        <v>8350</v>
      </c>
      <c r="H33" s="82">
        <f t="shared" si="19"/>
        <v>8350</v>
      </c>
      <c r="I33" s="82">
        <f t="shared" si="19"/>
        <v>8350</v>
      </c>
      <c r="J33" s="82">
        <f t="shared" si="19"/>
        <v>8350</v>
      </c>
      <c r="K33" s="82">
        <f t="shared" si="19"/>
        <v>8350</v>
      </c>
      <c r="L33" s="82">
        <f t="shared" si="19"/>
        <v>8350</v>
      </c>
      <c r="M33" s="82">
        <f t="shared" si="19"/>
        <v>8350</v>
      </c>
      <c r="N33" s="82">
        <f t="shared" si="19"/>
        <v>8350</v>
      </c>
      <c r="O33" s="82">
        <f t="shared" si="19"/>
        <v>8350</v>
      </c>
      <c r="P33" s="82">
        <f t="shared" si="19"/>
        <v>8350</v>
      </c>
      <c r="Q33" s="82">
        <f t="shared" si="19"/>
        <v>8350</v>
      </c>
      <c r="R33" s="82">
        <f t="shared" si="19"/>
        <v>8350</v>
      </c>
      <c r="S33" s="82">
        <f t="shared" si="20"/>
        <v>8350</v>
      </c>
      <c r="T33" s="82">
        <f t="shared" si="20"/>
        <v>8350</v>
      </c>
      <c r="U33" s="82">
        <f t="shared" si="20"/>
        <v>8350</v>
      </c>
      <c r="V33" s="82">
        <f t="shared" si="20"/>
        <v>8350</v>
      </c>
    </row>
    <row r="34" spans="1:22" s="83" customFormat="1" ht="22.5" outlineLevel="1" x14ac:dyDescent="0.25">
      <c r="A34" s="84" t="s">
        <v>444</v>
      </c>
      <c r="B34" s="82">
        <v>16950</v>
      </c>
      <c r="C34" s="82">
        <f t="shared" si="19"/>
        <v>16950</v>
      </c>
      <c r="D34" s="82">
        <f t="shared" si="19"/>
        <v>16950</v>
      </c>
      <c r="E34" s="82">
        <f t="shared" si="19"/>
        <v>16950</v>
      </c>
      <c r="F34" s="82">
        <f t="shared" si="19"/>
        <v>16950</v>
      </c>
      <c r="G34" s="82">
        <f t="shared" si="19"/>
        <v>16950</v>
      </c>
      <c r="H34" s="82">
        <f t="shared" si="19"/>
        <v>16950</v>
      </c>
      <c r="I34" s="82">
        <f t="shared" si="19"/>
        <v>16950</v>
      </c>
      <c r="J34" s="82">
        <f t="shared" si="19"/>
        <v>16950</v>
      </c>
      <c r="K34" s="82">
        <f t="shared" si="19"/>
        <v>16950</v>
      </c>
      <c r="L34" s="82">
        <f t="shared" si="19"/>
        <v>16950</v>
      </c>
      <c r="M34" s="82">
        <f t="shared" si="19"/>
        <v>16950</v>
      </c>
      <c r="N34" s="82">
        <f t="shared" si="19"/>
        <v>16950</v>
      </c>
      <c r="O34" s="82">
        <f t="shared" si="19"/>
        <v>16950</v>
      </c>
      <c r="P34" s="82">
        <f t="shared" si="19"/>
        <v>16950</v>
      </c>
      <c r="Q34" s="82">
        <f t="shared" si="19"/>
        <v>16950</v>
      </c>
      <c r="R34" s="82">
        <f t="shared" si="19"/>
        <v>16950</v>
      </c>
      <c r="S34" s="82">
        <f t="shared" si="20"/>
        <v>16950</v>
      </c>
      <c r="T34" s="82">
        <f t="shared" si="20"/>
        <v>16950</v>
      </c>
      <c r="U34" s="82">
        <f t="shared" si="20"/>
        <v>16950</v>
      </c>
      <c r="V34" s="82">
        <f t="shared" si="20"/>
        <v>16950</v>
      </c>
    </row>
    <row r="35" spans="1:22" s="83" customFormat="1" ht="22.5" outlineLevel="1" x14ac:dyDescent="0.25">
      <c r="A35" s="84" t="s">
        <v>445</v>
      </c>
      <c r="B35" s="82">
        <v>8360</v>
      </c>
      <c r="C35" s="82">
        <f t="shared" si="19"/>
        <v>8360</v>
      </c>
      <c r="D35" s="82">
        <f t="shared" si="19"/>
        <v>8360</v>
      </c>
      <c r="E35" s="82">
        <f t="shared" si="19"/>
        <v>8360</v>
      </c>
      <c r="F35" s="82">
        <f t="shared" si="19"/>
        <v>8360</v>
      </c>
      <c r="G35" s="82">
        <f t="shared" si="19"/>
        <v>8360</v>
      </c>
      <c r="H35" s="82">
        <f t="shared" si="19"/>
        <v>8360</v>
      </c>
      <c r="I35" s="82">
        <f t="shared" si="19"/>
        <v>8360</v>
      </c>
      <c r="J35" s="82">
        <f t="shared" si="19"/>
        <v>8360</v>
      </c>
      <c r="K35" s="82">
        <f t="shared" si="19"/>
        <v>8360</v>
      </c>
      <c r="L35" s="82">
        <f t="shared" si="19"/>
        <v>8360</v>
      </c>
      <c r="M35" s="82">
        <f t="shared" si="19"/>
        <v>8360</v>
      </c>
      <c r="N35" s="82">
        <f t="shared" si="19"/>
        <v>8360</v>
      </c>
      <c r="O35" s="82">
        <f t="shared" si="19"/>
        <v>8360</v>
      </c>
      <c r="P35" s="82">
        <f t="shared" si="19"/>
        <v>8360</v>
      </c>
      <c r="Q35" s="82">
        <f t="shared" si="19"/>
        <v>8360</v>
      </c>
      <c r="R35" s="82">
        <f t="shared" si="19"/>
        <v>8360</v>
      </c>
      <c r="S35" s="82">
        <f t="shared" si="20"/>
        <v>8360</v>
      </c>
      <c r="T35" s="82">
        <f t="shared" si="20"/>
        <v>8360</v>
      </c>
      <c r="U35" s="82">
        <f t="shared" si="20"/>
        <v>8360</v>
      </c>
      <c r="V35" s="82">
        <f t="shared" si="20"/>
        <v>8360</v>
      </c>
    </row>
    <row r="36" spans="1:22" s="83" customFormat="1" ht="22.5" outlineLevel="1" x14ac:dyDescent="0.25">
      <c r="A36" s="84" t="s">
        <v>451</v>
      </c>
      <c r="B36" s="82">
        <v>8350</v>
      </c>
      <c r="C36" s="82">
        <f t="shared" si="19"/>
        <v>8350</v>
      </c>
      <c r="D36" s="82">
        <f t="shared" si="19"/>
        <v>8350</v>
      </c>
      <c r="E36" s="82">
        <f t="shared" si="19"/>
        <v>8350</v>
      </c>
      <c r="F36" s="82">
        <f t="shared" si="19"/>
        <v>8350</v>
      </c>
      <c r="G36" s="82">
        <f t="shared" si="19"/>
        <v>8350</v>
      </c>
      <c r="H36" s="82">
        <f t="shared" si="19"/>
        <v>8350</v>
      </c>
      <c r="I36" s="82">
        <f t="shared" si="19"/>
        <v>8350</v>
      </c>
      <c r="J36" s="82">
        <f t="shared" si="19"/>
        <v>8350</v>
      </c>
      <c r="K36" s="82">
        <f t="shared" si="19"/>
        <v>8350</v>
      </c>
      <c r="L36" s="82">
        <f t="shared" si="19"/>
        <v>8350</v>
      </c>
      <c r="M36" s="82">
        <f t="shared" si="19"/>
        <v>8350</v>
      </c>
      <c r="N36" s="82">
        <f t="shared" si="19"/>
        <v>8350</v>
      </c>
      <c r="O36" s="82">
        <f t="shared" si="19"/>
        <v>8350</v>
      </c>
      <c r="P36" s="82">
        <f t="shared" si="19"/>
        <v>8350</v>
      </c>
      <c r="Q36" s="82">
        <f t="shared" si="19"/>
        <v>8350</v>
      </c>
      <c r="R36" s="82">
        <f t="shared" si="19"/>
        <v>8350</v>
      </c>
      <c r="S36" s="82">
        <f t="shared" si="20"/>
        <v>8350</v>
      </c>
      <c r="T36" s="82">
        <f t="shared" si="20"/>
        <v>8350</v>
      </c>
      <c r="U36" s="82">
        <f t="shared" si="20"/>
        <v>8350</v>
      </c>
      <c r="V36" s="82">
        <f t="shared" si="20"/>
        <v>8350</v>
      </c>
    </row>
    <row r="37" spans="1:22" s="83" customFormat="1" ht="22.5" outlineLevel="1" x14ac:dyDescent="0.25">
      <c r="A37" s="84" t="s">
        <v>446</v>
      </c>
      <c r="B37" s="82">
        <v>16950</v>
      </c>
      <c r="C37" s="82">
        <f t="shared" si="19"/>
        <v>16950</v>
      </c>
      <c r="D37" s="82">
        <f t="shared" si="19"/>
        <v>16950</v>
      </c>
      <c r="E37" s="82">
        <f t="shared" si="19"/>
        <v>16950</v>
      </c>
      <c r="F37" s="82">
        <f t="shared" si="19"/>
        <v>16950</v>
      </c>
      <c r="G37" s="82">
        <f t="shared" si="19"/>
        <v>16950</v>
      </c>
      <c r="H37" s="82">
        <f t="shared" si="19"/>
        <v>16950</v>
      </c>
      <c r="I37" s="82">
        <f t="shared" si="19"/>
        <v>16950</v>
      </c>
      <c r="J37" s="82">
        <f t="shared" si="19"/>
        <v>16950</v>
      </c>
      <c r="K37" s="82">
        <f t="shared" si="19"/>
        <v>16950</v>
      </c>
      <c r="L37" s="82">
        <f t="shared" si="19"/>
        <v>16950</v>
      </c>
      <c r="M37" s="82">
        <f t="shared" si="19"/>
        <v>16950</v>
      </c>
      <c r="N37" s="82">
        <f t="shared" si="19"/>
        <v>16950</v>
      </c>
      <c r="O37" s="82">
        <f t="shared" si="19"/>
        <v>16950</v>
      </c>
      <c r="P37" s="82">
        <f t="shared" si="19"/>
        <v>16950</v>
      </c>
      <c r="Q37" s="82">
        <f t="shared" si="19"/>
        <v>16950</v>
      </c>
      <c r="R37" s="82">
        <f t="shared" si="19"/>
        <v>16950</v>
      </c>
      <c r="S37" s="82">
        <f t="shared" si="20"/>
        <v>16950</v>
      </c>
      <c r="T37" s="82">
        <f t="shared" si="20"/>
        <v>16950</v>
      </c>
      <c r="U37" s="82">
        <f t="shared" si="20"/>
        <v>16950</v>
      </c>
      <c r="V37" s="82">
        <f t="shared" si="20"/>
        <v>16950</v>
      </c>
    </row>
    <row r="38" spans="1:22" s="83" customFormat="1" ht="22.5" outlineLevel="1" x14ac:dyDescent="0.25">
      <c r="A38" s="84" t="s">
        <v>447</v>
      </c>
      <c r="B38" s="82">
        <v>8360</v>
      </c>
      <c r="C38" s="82">
        <f t="shared" si="19"/>
        <v>8360</v>
      </c>
      <c r="D38" s="82">
        <f t="shared" si="19"/>
        <v>8360</v>
      </c>
      <c r="E38" s="82">
        <f t="shared" si="19"/>
        <v>8360</v>
      </c>
      <c r="F38" s="82">
        <f t="shared" si="19"/>
        <v>8360</v>
      </c>
      <c r="G38" s="82">
        <f t="shared" si="19"/>
        <v>8360</v>
      </c>
      <c r="H38" s="82">
        <f t="shared" si="19"/>
        <v>8360</v>
      </c>
      <c r="I38" s="82">
        <f t="shared" si="19"/>
        <v>8360</v>
      </c>
      <c r="J38" s="82">
        <f t="shared" si="19"/>
        <v>8360</v>
      </c>
      <c r="K38" s="82">
        <f t="shared" si="19"/>
        <v>8360</v>
      </c>
      <c r="L38" s="82">
        <f t="shared" si="19"/>
        <v>8360</v>
      </c>
      <c r="M38" s="82">
        <f t="shared" si="19"/>
        <v>8360</v>
      </c>
      <c r="N38" s="82">
        <f t="shared" si="19"/>
        <v>8360</v>
      </c>
      <c r="O38" s="82">
        <f t="shared" si="19"/>
        <v>8360</v>
      </c>
      <c r="P38" s="82">
        <f t="shared" si="19"/>
        <v>8360</v>
      </c>
      <c r="Q38" s="82">
        <f t="shared" si="19"/>
        <v>8360</v>
      </c>
      <c r="R38" s="82">
        <f t="shared" si="19"/>
        <v>8360</v>
      </c>
      <c r="S38" s="82">
        <f t="shared" si="20"/>
        <v>8360</v>
      </c>
      <c r="T38" s="82">
        <f t="shared" si="20"/>
        <v>8360</v>
      </c>
      <c r="U38" s="82">
        <f t="shared" si="20"/>
        <v>8360</v>
      </c>
      <c r="V38" s="82">
        <f t="shared" si="20"/>
        <v>8360</v>
      </c>
    </row>
    <row r="39" spans="1:22" s="83" customFormat="1" ht="33.75" outlineLevel="1" x14ac:dyDescent="0.25">
      <c r="A39" s="84" t="s">
        <v>452</v>
      </c>
      <c r="B39" s="82">
        <v>35600</v>
      </c>
      <c r="C39" s="82">
        <f t="shared" si="19"/>
        <v>35600</v>
      </c>
      <c r="D39" s="82">
        <f t="shared" si="19"/>
        <v>35600</v>
      </c>
      <c r="E39" s="82">
        <f t="shared" si="19"/>
        <v>35600</v>
      </c>
      <c r="F39" s="82">
        <f t="shared" si="19"/>
        <v>35600</v>
      </c>
      <c r="G39" s="82">
        <f t="shared" si="19"/>
        <v>35600</v>
      </c>
      <c r="H39" s="82">
        <f t="shared" si="19"/>
        <v>35600</v>
      </c>
      <c r="I39" s="82">
        <f t="shared" si="19"/>
        <v>35600</v>
      </c>
      <c r="J39" s="82">
        <f t="shared" si="19"/>
        <v>35600</v>
      </c>
      <c r="K39" s="82">
        <f t="shared" si="19"/>
        <v>35600</v>
      </c>
      <c r="L39" s="82">
        <f t="shared" si="19"/>
        <v>35600</v>
      </c>
      <c r="M39" s="82">
        <f t="shared" si="19"/>
        <v>35600</v>
      </c>
      <c r="N39" s="82">
        <f t="shared" si="19"/>
        <v>35600</v>
      </c>
      <c r="O39" s="82">
        <f t="shared" si="19"/>
        <v>35600</v>
      </c>
      <c r="P39" s="82">
        <f t="shared" si="19"/>
        <v>35600</v>
      </c>
      <c r="Q39" s="82">
        <f t="shared" si="19"/>
        <v>35600</v>
      </c>
      <c r="R39" s="82">
        <f t="shared" si="19"/>
        <v>35600</v>
      </c>
      <c r="S39" s="82">
        <f t="shared" si="20"/>
        <v>35600</v>
      </c>
      <c r="T39" s="82">
        <f t="shared" si="20"/>
        <v>35600</v>
      </c>
      <c r="U39" s="82">
        <f t="shared" si="20"/>
        <v>35600</v>
      </c>
      <c r="V39" s="82">
        <f t="shared" si="20"/>
        <v>35600</v>
      </c>
    </row>
    <row r="40" spans="1:22" s="83" customFormat="1" ht="33.75" outlineLevel="1" x14ac:dyDescent="0.25">
      <c r="A40" s="84" t="s">
        <v>449</v>
      </c>
      <c r="B40" s="82">
        <v>18750</v>
      </c>
      <c r="C40" s="82">
        <f t="shared" si="19"/>
        <v>18750</v>
      </c>
      <c r="D40" s="82">
        <f t="shared" si="19"/>
        <v>18750</v>
      </c>
      <c r="E40" s="82">
        <f t="shared" si="19"/>
        <v>18750</v>
      </c>
      <c r="F40" s="82">
        <f t="shared" si="19"/>
        <v>18750</v>
      </c>
      <c r="G40" s="82">
        <f t="shared" si="19"/>
        <v>18750</v>
      </c>
      <c r="H40" s="82">
        <f t="shared" si="19"/>
        <v>18750</v>
      </c>
      <c r="I40" s="82">
        <f t="shared" si="19"/>
        <v>18750</v>
      </c>
      <c r="J40" s="82">
        <f t="shared" si="19"/>
        <v>18750</v>
      </c>
      <c r="K40" s="82">
        <f t="shared" si="19"/>
        <v>18750</v>
      </c>
      <c r="L40" s="82">
        <f t="shared" si="19"/>
        <v>18750</v>
      </c>
      <c r="M40" s="82">
        <f t="shared" si="19"/>
        <v>18750</v>
      </c>
      <c r="N40" s="82">
        <f t="shared" si="19"/>
        <v>18750</v>
      </c>
      <c r="O40" s="82">
        <f t="shared" si="19"/>
        <v>18750</v>
      </c>
      <c r="P40" s="82">
        <f t="shared" si="19"/>
        <v>18750</v>
      </c>
      <c r="Q40" s="82">
        <f t="shared" si="19"/>
        <v>18750</v>
      </c>
      <c r="R40" s="82">
        <f t="shared" si="19"/>
        <v>18750</v>
      </c>
      <c r="S40" s="82">
        <f t="shared" si="20"/>
        <v>18750</v>
      </c>
      <c r="T40" s="82">
        <f t="shared" si="20"/>
        <v>18750</v>
      </c>
      <c r="U40" s="82">
        <f t="shared" si="20"/>
        <v>18750</v>
      </c>
      <c r="V40" s="82">
        <f t="shared" si="20"/>
        <v>18750</v>
      </c>
    </row>
    <row r="41" spans="1:22" s="83" customFormat="1" ht="45" outlineLevel="1" x14ac:dyDescent="0.25">
      <c r="A41" s="84" t="s">
        <v>448</v>
      </c>
      <c r="B41" s="82">
        <v>7750</v>
      </c>
      <c r="C41" s="82">
        <f t="shared" si="19"/>
        <v>7750</v>
      </c>
      <c r="D41" s="82">
        <f t="shared" si="19"/>
        <v>7750</v>
      </c>
      <c r="E41" s="82">
        <f t="shared" si="19"/>
        <v>7750</v>
      </c>
      <c r="F41" s="82">
        <f t="shared" si="19"/>
        <v>7750</v>
      </c>
      <c r="G41" s="82">
        <f t="shared" si="19"/>
        <v>7750</v>
      </c>
      <c r="H41" s="82">
        <f t="shared" si="19"/>
        <v>7750</v>
      </c>
      <c r="I41" s="82">
        <f t="shared" si="19"/>
        <v>7750</v>
      </c>
      <c r="J41" s="82">
        <f t="shared" si="19"/>
        <v>7750</v>
      </c>
      <c r="K41" s="82">
        <f t="shared" si="19"/>
        <v>7750</v>
      </c>
      <c r="L41" s="82">
        <f t="shared" si="19"/>
        <v>7750</v>
      </c>
      <c r="M41" s="82">
        <f t="shared" si="19"/>
        <v>7750</v>
      </c>
      <c r="N41" s="82">
        <f t="shared" si="19"/>
        <v>7750</v>
      </c>
      <c r="O41" s="82">
        <f t="shared" si="19"/>
        <v>7750</v>
      </c>
      <c r="P41" s="82">
        <f t="shared" si="19"/>
        <v>7750</v>
      </c>
      <c r="Q41" s="82">
        <f t="shared" si="19"/>
        <v>7750</v>
      </c>
      <c r="R41" s="82">
        <f t="shared" si="19"/>
        <v>7750</v>
      </c>
      <c r="S41" s="82">
        <f t="shared" si="20"/>
        <v>7750</v>
      </c>
      <c r="T41" s="82">
        <f t="shared" si="20"/>
        <v>7750</v>
      </c>
      <c r="U41" s="82">
        <f t="shared" si="20"/>
        <v>7750</v>
      </c>
      <c r="V41" s="82">
        <f t="shared" si="20"/>
        <v>7750</v>
      </c>
    </row>
    <row r="42" spans="1:22" s="83" customFormat="1" ht="22.5" outlineLevel="1" x14ac:dyDescent="0.25">
      <c r="A42" s="84" t="s">
        <v>453</v>
      </c>
      <c r="B42" s="82">
        <v>8350</v>
      </c>
      <c r="C42" s="82">
        <f t="shared" si="19"/>
        <v>8350</v>
      </c>
      <c r="D42" s="82">
        <f t="shared" si="19"/>
        <v>8350</v>
      </c>
      <c r="E42" s="82">
        <f t="shared" si="19"/>
        <v>8350</v>
      </c>
      <c r="F42" s="82">
        <f t="shared" si="19"/>
        <v>8350</v>
      </c>
      <c r="G42" s="82">
        <f t="shared" si="19"/>
        <v>8350</v>
      </c>
      <c r="H42" s="82">
        <f t="shared" si="19"/>
        <v>8350</v>
      </c>
      <c r="I42" s="82">
        <f t="shared" si="19"/>
        <v>8350</v>
      </c>
      <c r="J42" s="82">
        <f t="shared" si="19"/>
        <v>8350</v>
      </c>
      <c r="K42" s="82">
        <f t="shared" si="19"/>
        <v>8350</v>
      </c>
      <c r="L42" s="82">
        <f t="shared" si="19"/>
        <v>8350</v>
      </c>
      <c r="M42" s="82">
        <f t="shared" si="19"/>
        <v>8350</v>
      </c>
      <c r="N42" s="82">
        <f t="shared" si="19"/>
        <v>8350</v>
      </c>
      <c r="O42" s="82">
        <f t="shared" si="19"/>
        <v>8350</v>
      </c>
      <c r="P42" s="82">
        <f t="shared" si="19"/>
        <v>8350</v>
      </c>
      <c r="Q42" s="82">
        <f t="shared" si="19"/>
        <v>8350</v>
      </c>
      <c r="R42" s="82">
        <f t="shared" si="19"/>
        <v>8350</v>
      </c>
      <c r="S42" s="82">
        <f t="shared" si="20"/>
        <v>8350</v>
      </c>
      <c r="T42" s="82">
        <f t="shared" si="20"/>
        <v>8350</v>
      </c>
      <c r="U42" s="82">
        <f t="shared" si="20"/>
        <v>8350</v>
      </c>
      <c r="V42" s="82">
        <f t="shared" si="20"/>
        <v>8350</v>
      </c>
    </row>
    <row r="43" spans="1:22" s="83" customFormat="1" ht="22.5" outlineLevel="1" x14ac:dyDescent="0.25">
      <c r="A43" s="84" t="s">
        <v>454</v>
      </c>
      <c r="B43" s="82">
        <v>3800</v>
      </c>
      <c r="C43" s="82">
        <f t="shared" si="19"/>
        <v>3800</v>
      </c>
      <c r="D43" s="82">
        <f t="shared" si="19"/>
        <v>3800</v>
      </c>
      <c r="E43" s="82">
        <f t="shared" si="19"/>
        <v>3800</v>
      </c>
      <c r="F43" s="82">
        <f t="shared" si="19"/>
        <v>3800</v>
      </c>
      <c r="G43" s="82">
        <f t="shared" si="19"/>
        <v>3800</v>
      </c>
      <c r="H43" s="82">
        <f t="shared" si="19"/>
        <v>3800</v>
      </c>
      <c r="I43" s="82">
        <f t="shared" si="19"/>
        <v>3800</v>
      </c>
      <c r="J43" s="82">
        <f t="shared" si="19"/>
        <v>3800</v>
      </c>
      <c r="K43" s="82">
        <f t="shared" si="19"/>
        <v>3800</v>
      </c>
      <c r="L43" s="82">
        <f t="shared" si="19"/>
        <v>3800</v>
      </c>
      <c r="M43" s="82">
        <f t="shared" si="19"/>
        <v>3800</v>
      </c>
      <c r="N43" s="82">
        <f t="shared" si="19"/>
        <v>3800</v>
      </c>
      <c r="O43" s="82">
        <f t="shared" si="19"/>
        <v>3800</v>
      </c>
      <c r="P43" s="82">
        <f t="shared" si="19"/>
        <v>3800</v>
      </c>
      <c r="Q43" s="82">
        <f t="shared" si="19"/>
        <v>3800</v>
      </c>
      <c r="R43" s="82">
        <f t="shared" si="19"/>
        <v>3800</v>
      </c>
      <c r="S43" s="82">
        <f t="shared" si="20"/>
        <v>3800</v>
      </c>
      <c r="T43" s="82">
        <f t="shared" si="20"/>
        <v>3800</v>
      </c>
      <c r="U43" s="82">
        <f t="shared" si="20"/>
        <v>3800</v>
      </c>
      <c r="V43" s="82">
        <f t="shared" si="20"/>
        <v>3800</v>
      </c>
    </row>
    <row r="44" spans="1:22" s="83" customFormat="1" ht="22.5" outlineLevel="1" x14ac:dyDescent="0.25">
      <c r="A44" s="84" t="s">
        <v>455</v>
      </c>
      <c r="B44" s="82">
        <v>2600</v>
      </c>
      <c r="C44" s="82">
        <f t="shared" si="19"/>
        <v>2600</v>
      </c>
      <c r="D44" s="82">
        <f t="shared" si="19"/>
        <v>2600</v>
      </c>
      <c r="E44" s="82">
        <f t="shared" si="19"/>
        <v>2600</v>
      </c>
      <c r="F44" s="82">
        <f t="shared" si="19"/>
        <v>2600</v>
      </c>
      <c r="G44" s="82">
        <f t="shared" si="19"/>
        <v>2600</v>
      </c>
      <c r="H44" s="82">
        <f t="shared" si="19"/>
        <v>2600</v>
      </c>
      <c r="I44" s="82">
        <f t="shared" si="19"/>
        <v>2600</v>
      </c>
      <c r="J44" s="82">
        <f t="shared" si="19"/>
        <v>2600</v>
      </c>
      <c r="K44" s="82">
        <f t="shared" si="19"/>
        <v>2600</v>
      </c>
      <c r="L44" s="82">
        <f t="shared" si="19"/>
        <v>2600</v>
      </c>
      <c r="M44" s="82">
        <f t="shared" si="19"/>
        <v>2600</v>
      </c>
      <c r="N44" s="82">
        <f t="shared" si="19"/>
        <v>2600</v>
      </c>
      <c r="O44" s="82">
        <f t="shared" si="19"/>
        <v>2600</v>
      </c>
      <c r="P44" s="82">
        <f t="shared" si="19"/>
        <v>2600</v>
      </c>
      <c r="Q44" s="82">
        <f t="shared" si="19"/>
        <v>2600</v>
      </c>
      <c r="R44" s="82">
        <f t="shared" si="19"/>
        <v>2600</v>
      </c>
      <c r="S44" s="82">
        <f t="shared" si="20"/>
        <v>2600</v>
      </c>
      <c r="T44" s="82">
        <f t="shared" si="20"/>
        <v>2600</v>
      </c>
      <c r="U44" s="82">
        <f t="shared" si="20"/>
        <v>2600</v>
      </c>
      <c r="V44" s="82">
        <f t="shared" si="20"/>
        <v>2600</v>
      </c>
    </row>
    <row r="45" spans="1:22" s="83" customFormat="1" ht="22.5" outlineLevel="1" x14ac:dyDescent="0.25">
      <c r="A45" s="84" t="s">
        <v>456</v>
      </c>
      <c r="B45" s="82">
        <v>8350</v>
      </c>
      <c r="C45" s="82">
        <f t="shared" si="19"/>
        <v>8350</v>
      </c>
      <c r="D45" s="82">
        <f t="shared" si="19"/>
        <v>8350</v>
      </c>
      <c r="E45" s="82">
        <f t="shared" si="19"/>
        <v>8350</v>
      </c>
      <c r="F45" s="82">
        <f t="shared" si="19"/>
        <v>8350</v>
      </c>
      <c r="G45" s="82">
        <f t="shared" si="19"/>
        <v>8350</v>
      </c>
      <c r="H45" s="82">
        <f t="shared" si="19"/>
        <v>8350</v>
      </c>
      <c r="I45" s="82">
        <f t="shared" si="19"/>
        <v>8350</v>
      </c>
      <c r="J45" s="82">
        <f t="shared" si="19"/>
        <v>8350</v>
      </c>
      <c r="K45" s="82">
        <f t="shared" si="19"/>
        <v>8350</v>
      </c>
      <c r="L45" s="82">
        <f t="shared" si="19"/>
        <v>8350</v>
      </c>
      <c r="M45" s="82">
        <f t="shared" si="19"/>
        <v>8350</v>
      </c>
      <c r="N45" s="82">
        <f t="shared" si="19"/>
        <v>8350</v>
      </c>
      <c r="O45" s="82">
        <f t="shared" si="19"/>
        <v>8350</v>
      </c>
      <c r="P45" s="82">
        <f t="shared" si="19"/>
        <v>8350</v>
      </c>
      <c r="Q45" s="82">
        <f t="shared" si="19"/>
        <v>8350</v>
      </c>
      <c r="R45" s="82">
        <f t="shared" si="19"/>
        <v>8350</v>
      </c>
      <c r="S45" s="82">
        <f t="shared" si="20"/>
        <v>8350</v>
      </c>
      <c r="T45" s="82">
        <f t="shared" si="20"/>
        <v>8350</v>
      </c>
      <c r="U45" s="82">
        <f t="shared" si="20"/>
        <v>8350</v>
      </c>
      <c r="V45" s="82">
        <f t="shared" si="20"/>
        <v>8350</v>
      </c>
    </row>
    <row r="46" spans="1:22" s="83" customFormat="1" ht="22.5" outlineLevel="1" x14ac:dyDescent="0.25">
      <c r="A46" s="84" t="s">
        <v>457</v>
      </c>
      <c r="B46" s="82">
        <v>5500</v>
      </c>
      <c r="C46" s="82">
        <f t="shared" si="19"/>
        <v>5500</v>
      </c>
      <c r="D46" s="82">
        <f t="shared" si="19"/>
        <v>5500</v>
      </c>
      <c r="E46" s="82">
        <f t="shared" si="19"/>
        <v>5500</v>
      </c>
      <c r="F46" s="82">
        <f t="shared" si="19"/>
        <v>5500</v>
      </c>
      <c r="G46" s="82">
        <f t="shared" si="19"/>
        <v>5500</v>
      </c>
      <c r="H46" s="82">
        <f t="shared" si="19"/>
        <v>5500</v>
      </c>
      <c r="I46" s="82">
        <f t="shared" si="19"/>
        <v>5500</v>
      </c>
      <c r="J46" s="82">
        <f t="shared" si="19"/>
        <v>5500</v>
      </c>
      <c r="K46" s="82">
        <f t="shared" si="19"/>
        <v>5500</v>
      </c>
      <c r="L46" s="82">
        <f t="shared" si="19"/>
        <v>5500</v>
      </c>
      <c r="M46" s="82">
        <f t="shared" si="19"/>
        <v>5500</v>
      </c>
      <c r="N46" s="82">
        <f t="shared" si="19"/>
        <v>5500</v>
      </c>
      <c r="O46" s="82">
        <f t="shared" si="19"/>
        <v>5500</v>
      </c>
      <c r="P46" s="82">
        <f t="shared" si="19"/>
        <v>5500</v>
      </c>
      <c r="Q46" s="82">
        <f t="shared" si="19"/>
        <v>5500</v>
      </c>
      <c r="R46" s="82">
        <f t="shared" si="19"/>
        <v>5500</v>
      </c>
      <c r="S46" s="82">
        <f t="shared" si="20"/>
        <v>5500</v>
      </c>
      <c r="T46" s="82">
        <f t="shared" si="20"/>
        <v>5500</v>
      </c>
      <c r="U46" s="82">
        <f t="shared" si="20"/>
        <v>5500</v>
      </c>
      <c r="V46" s="82">
        <f t="shared" si="20"/>
        <v>5500</v>
      </c>
    </row>
    <row r="47" spans="1:22" s="83" customFormat="1" ht="22.5" outlineLevel="1" x14ac:dyDescent="0.25">
      <c r="A47" s="84" t="s">
        <v>458</v>
      </c>
      <c r="B47" s="82">
        <v>3250</v>
      </c>
      <c r="C47" s="82">
        <f t="shared" si="19"/>
        <v>3250</v>
      </c>
      <c r="D47" s="82">
        <f t="shared" si="19"/>
        <v>3250</v>
      </c>
      <c r="E47" s="82">
        <f t="shared" si="19"/>
        <v>3250</v>
      </c>
      <c r="F47" s="82">
        <f t="shared" si="19"/>
        <v>3250</v>
      </c>
      <c r="G47" s="82">
        <f t="shared" si="19"/>
        <v>3250</v>
      </c>
      <c r="H47" s="82">
        <f t="shared" si="19"/>
        <v>3250</v>
      </c>
      <c r="I47" s="82">
        <f t="shared" si="19"/>
        <v>3250</v>
      </c>
      <c r="J47" s="82">
        <f t="shared" si="19"/>
        <v>3250</v>
      </c>
      <c r="K47" s="82">
        <f t="shared" si="19"/>
        <v>3250</v>
      </c>
      <c r="L47" s="82">
        <f t="shared" si="19"/>
        <v>3250</v>
      </c>
      <c r="M47" s="82">
        <f t="shared" si="19"/>
        <v>3250</v>
      </c>
      <c r="N47" s="82">
        <f t="shared" si="19"/>
        <v>3250</v>
      </c>
      <c r="O47" s="82">
        <f t="shared" si="19"/>
        <v>3250</v>
      </c>
      <c r="P47" s="82">
        <f t="shared" si="19"/>
        <v>3250</v>
      </c>
      <c r="Q47" s="82">
        <f t="shared" si="19"/>
        <v>3250</v>
      </c>
      <c r="R47" s="82">
        <f t="shared" ref="R47:V54" si="21">Q47</f>
        <v>3250</v>
      </c>
      <c r="S47" s="82">
        <f t="shared" si="20"/>
        <v>3250</v>
      </c>
      <c r="T47" s="82">
        <f t="shared" si="20"/>
        <v>3250</v>
      </c>
      <c r="U47" s="82">
        <f t="shared" si="20"/>
        <v>3250</v>
      </c>
      <c r="V47" s="82">
        <f t="shared" si="20"/>
        <v>3250</v>
      </c>
    </row>
    <row r="48" spans="1:22" s="83" customFormat="1" ht="22.5" outlineLevel="1" x14ac:dyDescent="0.25">
      <c r="A48" s="84" t="s">
        <v>459</v>
      </c>
      <c r="B48" s="82">
        <v>1850</v>
      </c>
      <c r="C48" s="82">
        <f t="shared" ref="C48:Q54" si="22">B48</f>
        <v>1850</v>
      </c>
      <c r="D48" s="82">
        <f t="shared" si="22"/>
        <v>1850</v>
      </c>
      <c r="E48" s="82">
        <f t="shared" si="22"/>
        <v>1850</v>
      </c>
      <c r="F48" s="82">
        <f t="shared" si="22"/>
        <v>1850</v>
      </c>
      <c r="G48" s="82">
        <f t="shared" si="22"/>
        <v>1850</v>
      </c>
      <c r="H48" s="82">
        <f t="shared" si="22"/>
        <v>1850</v>
      </c>
      <c r="I48" s="82">
        <f t="shared" si="22"/>
        <v>1850</v>
      </c>
      <c r="J48" s="82">
        <f t="shared" si="22"/>
        <v>1850</v>
      </c>
      <c r="K48" s="82">
        <f t="shared" si="22"/>
        <v>1850</v>
      </c>
      <c r="L48" s="82">
        <f t="shared" si="22"/>
        <v>1850</v>
      </c>
      <c r="M48" s="82">
        <f t="shared" si="22"/>
        <v>1850</v>
      </c>
      <c r="N48" s="82">
        <f t="shared" si="22"/>
        <v>1850</v>
      </c>
      <c r="O48" s="82">
        <f t="shared" si="22"/>
        <v>1850</v>
      </c>
      <c r="P48" s="82">
        <f t="shared" si="22"/>
        <v>1850</v>
      </c>
      <c r="Q48" s="82">
        <f t="shared" si="22"/>
        <v>1850</v>
      </c>
      <c r="R48" s="82">
        <f t="shared" si="21"/>
        <v>1850</v>
      </c>
      <c r="S48" s="82">
        <f t="shared" si="21"/>
        <v>1850</v>
      </c>
      <c r="T48" s="82">
        <f t="shared" si="21"/>
        <v>1850</v>
      </c>
      <c r="U48" s="82">
        <f t="shared" si="21"/>
        <v>1850</v>
      </c>
      <c r="V48" s="82">
        <f t="shared" si="21"/>
        <v>1850</v>
      </c>
    </row>
    <row r="49" spans="1:22" s="83" customFormat="1" ht="22.5" outlineLevel="1" x14ac:dyDescent="0.25">
      <c r="A49" s="84" t="s">
        <v>460</v>
      </c>
      <c r="B49" s="82">
        <v>2560</v>
      </c>
      <c r="C49" s="82">
        <f t="shared" si="22"/>
        <v>2560</v>
      </c>
      <c r="D49" s="82">
        <f t="shared" si="22"/>
        <v>2560</v>
      </c>
      <c r="E49" s="82">
        <f t="shared" si="22"/>
        <v>2560</v>
      </c>
      <c r="F49" s="82">
        <f t="shared" si="22"/>
        <v>2560</v>
      </c>
      <c r="G49" s="82">
        <f t="shared" si="22"/>
        <v>2560</v>
      </c>
      <c r="H49" s="82">
        <f t="shared" si="22"/>
        <v>2560</v>
      </c>
      <c r="I49" s="82">
        <f t="shared" si="22"/>
        <v>2560</v>
      </c>
      <c r="J49" s="82">
        <f t="shared" si="22"/>
        <v>2560</v>
      </c>
      <c r="K49" s="82">
        <f t="shared" si="22"/>
        <v>2560</v>
      </c>
      <c r="L49" s="82">
        <f t="shared" si="22"/>
        <v>2560</v>
      </c>
      <c r="M49" s="82">
        <f t="shared" si="22"/>
        <v>2560</v>
      </c>
      <c r="N49" s="82">
        <f t="shared" si="22"/>
        <v>2560</v>
      </c>
      <c r="O49" s="82">
        <f t="shared" si="22"/>
        <v>2560</v>
      </c>
      <c r="P49" s="82">
        <f t="shared" si="22"/>
        <v>2560</v>
      </c>
      <c r="Q49" s="82">
        <f t="shared" si="22"/>
        <v>2560</v>
      </c>
      <c r="R49" s="82">
        <f t="shared" si="21"/>
        <v>2560</v>
      </c>
      <c r="S49" s="82">
        <f t="shared" si="21"/>
        <v>2560</v>
      </c>
      <c r="T49" s="82">
        <f t="shared" si="21"/>
        <v>2560</v>
      </c>
      <c r="U49" s="82">
        <f t="shared" si="21"/>
        <v>2560</v>
      </c>
      <c r="V49" s="82">
        <f t="shared" si="21"/>
        <v>2560</v>
      </c>
    </row>
    <row r="50" spans="1:22" s="83" customFormat="1" ht="33.75" outlineLevel="1" x14ac:dyDescent="0.25">
      <c r="A50" s="84" t="s">
        <v>461</v>
      </c>
      <c r="B50" s="82">
        <v>950</v>
      </c>
      <c r="C50" s="82">
        <f t="shared" si="22"/>
        <v>950</v>
      </c>
      <c r="D50" s="82">
        <f t="shared" si="22"/>
        <v>950</v>
      </c>
      <c r="E50" s="82">
        <f t="shared" si="22"/>
        <v>950</v>
      </c>
      <c r="F50" s="82">
        <f t="shared" si="22"/>
        <v>950</v>
      </c>
      <c r="G50" s="82">
        <f t="shared" si="22"/>
        <v>950</v>
      </c>
      <c r="H50" s="82">
        <f t="shared" si="22"/>
        <v>950</v>
      </c>
      <c r="I50" s="82">
        <f t="shared" si="22"/>
        <v>950</v>
      </c>
      <c r="J50" s="82">
        <f t="shared" si="22"/>
        <v>950</v>
      </c>
      <c r="K50" s="82">
        <f t="shared" si="22"/>
        <v>950</v>
      </c>
      <c r="L50" s="82">
        <f t="shared" si="22"/>
        <v>950</v>
      </c>
      <c r="M50" s="82">
        <f t="shared" si="22"/>
        <v>950</v>
      </c>
      <c r="N50" s="82">
        <f t="shared" si="22"/>
        <v>950</v>
      </c>
      <c r="O50" s="82">
        <f t="shared" si="22"/>
        <v>950</v>
      </c>
      <c r="P50" s="82">
        <f t="shared" si="22"/>
        <v>950</v>
      </c>
      <c r="Q50" s="82">
        <f t="shared" si="22"/>
        <v>950</v>
      </c>
      <c r="R50" s="82">
        <f t="shared" si="21"/>
        <v>950</v>
      </c>
      <c r="S50" s="82">
        <f t="shared" si="21"/>
        <v>950</v>
      </c>
      <c r="T50" s="82">
        <f t="shared" si="21"/>
        <v>950</v>
      </c>
      <c r="U50" s="82">
        <f t="shared" si="21"/>
        <v>950</v>
      </c>
      <c r="V50" s="82">
        <f t="shared" si="21"/>
        <v>950</v>
      </c>
    </row>
    <row r="51" spans="1:22" s="83" customFormat="1" ht="22.5" outlineLevel="1" x14ac:dyDescent="0.25">
      <c r="A51" s="84" t="s">
        <v>462</v>
      </c>
      <c r="B51" s="82">
        <v>3550</v>
      </c>
      <c r="C51" s="82">
        <f t="shared" si="22"/>
        <v>3550</v>
      </c>
      <c r="D51" s="82">
        <f t="shared" si="22"/>
        <v>3550</v>
      </c>
      <c r="E51" s="82">
        <f t="shared" si="22"/>
        <v>3550</v>
      </c>
      <c r="F51" s="82">
        <f t="shared" si="22"/>
        <v>3550</v>
      </c>
      <c r="G51" s="82">
        <f t="shared" si="22"/>
        <v>3550</v>
      </c>
      <c r="H51" s="82">
        <f t="shared" si="22"/>
        <v>3550</v>
      </c>
      <c r="I51" s="82">
        <f t="shared" si="22"/>
        <v>3550</v>
      </c>
      <c r="J51" s="82">
        <f t="shared" si="22"/>
        <v>3550</v>
      </c>
      <c r="K51" s="82">
        <f t="shared" si="22"/>
        <v>3550</v>
      </c>
      <c r="L51" s="82">
        <f t="shared" si="22"/>
        <v>3550</v>
      </c>
      <c r="M51" s="82">
        <f t="shared" si="22"/>
        <v>3550</v>
      </c>
      <c r="N51" s="82">
        <f t="shared" si="22"/>
        <v>3550</v>
      </c>
      <c r="O51" s="82">
        <f t="shared" si="22"/>
        <v>3550</v>
      </c>
      <c r="P51" s="82">
        <f t="shared" si="22"/>
        <v>3550</v>
      </c>
      <c r="Q51" s="82">
        <f t="shared" si="22"/>
        <v>3550</v>
      </c>
      <c r="R51" s="82">
        <f t="shared" si="21"/>
        <v>3550</v>
      </c>
      <c r="S51" s="82">
        <f t="shared" si="21"/>
        <v>3550</v>
      </c>
      <c r="T51" s="82">
        <f t="shared" si="21"/>
        <v>3550</v>
      </c>
      <c r="U51" s="82">
        <f t="shared" si="21"/>
        <v>3550</v>
      </c>
      <c r="V51" s="82">
        <f t="shared" si="21"/>
        <v>3550</v>
      </c>
    </row>
    <row r="52" spans="1:22" s="83" customFormat="1" ht="22.5" outlineLevel="1" x14ac:dyDescent="0.25">
      <c r="A52" s="84" t="s">
        <v>463</v>
      </c>
      <c r="B52" s="82">
        <v>5860</v>
      </c>
      <c r="C52" s="82">
        <f t="shared" si="22"/>
        <v>5860</v>
      </c>
      <c r="D52" s="82">
        <f t="shared" si="22"/>
        <v>5860</v>
      </c>
      <c r="E52" s="82">
        <f t="shared" si="22"/>
        <v>5860</v>
      </c>
      <c r="F52" s="82">
        <f t="shared" si="22"/>
        <v>5860</v>
      </c>
      <c r="G52" s="82">
        <f t="shared" si="22"/>
        <v>5860</v>
      </c>
      <c r="H52" s="82">
        <f t="shared" si="22"/>
        <v>5860</v>
      </c>
      <c r="I52" s="82">
        <f t="shared" si="22"/>
        <v>5860</v>
      </c>
      <c r="J52" s="82">
        <f t="shared" si="22"/>
        <v>5860</v>
      </c>
      <c r="K52" s="82">
        <f t="shared" si="22"/>
        <v>5860</v>
      </c>
      <c r="L52" s="82">
        <f t="shared" si="22"/>
        <v>5860</v>
      </c>
      <c r="M52" s="82">
        <f t="shared" si="22"/>
        <v>5860</v>
      </c>
      <c r="N52" s="82">
        <f t="shared" si="22"/>
        <v>5860</v>
      </c>
      <c r="O52" s="82">
        <f t="shared" si="22"/>
        <v>5860</v>
      </c>
      <c r="P52" s="82">
        <f t="shared" si="22"/>
        <v>5860</v>
      </c>
      <c r="Q52" s="82">
        <f t="shared" si="22"/>
        <v>5860</v>
      </c>
      <c r="R52" s="82">
        <f t="shared" si="21"/>
        <v>5860</v>
      </c>
      <c r="S52" s="82">
        <f t="shared" si="21"/>
        <v>5860</v>
      </c>
      <c r="T52" s="82">
        <f t="shared" si="21"/>
        <v>5860</v>
      </c>
      <c r="U52" s="82">
        <f t="shared" si="21"/>
        <v>5860</v>
      </c>
      <c r="V52" s="82">
        <f t="shared" si="21"/>
        <v>5860</v>
      </c>
    </row>
    <row r="53" spans="1:22" s="83" customFormat="1" ht="22.5" outlineLevel="1" x14ac:dyDescent="0.25">
      <c r="A53" s="84" t="s">
        <v>464</v>
      </c>
      <c r="B53" s="82">
        <v>12961.5</v>
      </c>
      <c r="C53" s="82">
        <v>0</v>
      </c>
      <c r="D53" s="82">
        <v>0</v>
      </c>
      <c r="E53" s="82">
        <v>0</v>
      </c>
      <c r="F53" s="82">
        <v>0</v>
      </c>
      <c r="G53" s="82">
        <f>B53</f>
        <v>12961.5</v>
      </c>
      <c r="H53" s="82">
        <f t="shared" si="22"/>
        <v>12961.5</v>
      </c>
      <c r="I53" s="82">
        <f t="shared" si="22"/>
        <v>12961.5</v>
      </c>
      <c r="J53" s="82">
        <f t="shared" si="22"/>
        <v>12961.5</v>
      </c>
      <c r="K53" s="82">
        <f t="shared" si="22"/>
        <v>12961.5</v>
      </c>
      <c r="L53" s="82">
        <f t="shared" si="22"/>
        <v>12961.5</v>
      </c>
      <c r="M53" s="82">
        <f t="shared" si="22"/>
        <v>12961.5</v>
      </c>
      <c r="N53" s="82">
        <f t="shared" si="22"/>
        <v>12961.5</v>
      </c>
      <c r="O53" s="82">
        <f t="shared" si="22"/>
        <v>12961.5</v>
      </c>
      <c r="P53" s="82">
        <f t="shared" si="22"/>
        <v>12961.5</v>
      </c>
      <c r="Q53" s="82">
        <f t="shared" si="22"/>
        <v>12961.5</v>
      </c>
      <c r="R53" s="82">
        <f t="shared" si="21"/>
        <v>12961.5</v>
      </c>
      <c r="S53" s="82">
        <f t="shared" si="21"/>
        <v>12961.5</v>
      </c>
      <c r="T53" s="82">
        <f t="shared" si="21"/>
        <v>12961.5</v>
      </c>
      <c r="U53" s="82">
        <f t="shared" si="21"/>
        <v>12961.5</v>
      </c>
      <c r="V53" s="82">
        <f t="shared" si="21"/>
        <v>12961.5</v>
      </c>
    </row>
    <row r="54" spans="1:22" s="83" customFormat="1" ht="22.5" outlineLevel="1" x14ac:dyDescent="0.25">
      <c r="A54" s="84" t="s">
        <v>465</v>
      </c>
      <c r="B54" s="82">
        <v>25923</v>
      </c>
      <c r="C54" s="82">
        <f>B54</f>
        <v>25923</v>
      </c>
      <c r="D54" s="82">
        <f>C54</f>
        <v>25923</v>
      </c>
      <c r="E54" s="82">
        <f t="shared" ref="E54:F54" si="23">D54</f>
        <v>25923</v>
      </c>
      <c r="F54" s="82">
        <f t="shared" si="23"/>
        <v>25923</v>
      </c>
      <c r="G54" s="82">
        <f>B54</f>
        <v>25923</v>
      </c>
      <c r="H54" s="82">
        <f t="shared" si="22"/>
        <v>25923</v>
      </c>
      <c r="I54" s="82">
        <f t="shared" si="22"/>
        <v>25923</v>
      </c>
      <c r="J54" s="82">
        <f t="shared" si="22"/>
        <v>25923</v>
      </c>
      <c r="K54" s="82">
        <f t="shared" si="22"/>
        <v>25923</v>
      </c>
      <c r="L54" s="82">
        <f t="shared" si="22"/>
        <v>25923</v>
      </c>
      <c r="M54" s="82">
        <f t="shared" si="22"/>
        <v>25923</v>
      </c>
      <c r="N54" s="82">
        <f t="shared" si="22"/>
        <v>25923</v>
      </c>
      <c r="O54" s="82">
        <f t="shared" si="22"/>
        <v>25923</v>
      </c>
      <c r="P54" s="82">
        <f t="shared" si="22"/>
        <v>25923</v>
      </c>
      <c r="Q54" s="82">
        <f t="shared" si="22"/>
        <v>25923</v>
      </c>
      <c r="R54" s="82">
        <f t="shared" si="21"/>
        <v>25923</v>
      </c>
      <c r="S54" s="82">
        <f t="shared" si="21"/>
        <v>25923</v>
      </c>
      <c r="T54" s="82">
        <f t="shared" si="21"/>
        <v>25923</v>
      </c>
      <c r="U54" s="82">
        <f t="shared" si="21"/>
        <v>25923</v>
      </c>
      <c r="V54" s="82">
        <f t="shared" si="21"/>
        <v>25923</v>
      </c>
    </row>
    <row r="55" spans="1:22" s="80" customFormat="1" ht="11.25" collapsed="1" x14ac:dyDescent="0.25">
      <c r="A55" s="78" t="s">
        <v>61</v>
      </c>
      <c r="B55" s="79">
        <f t="shared" ref="B55:V55" si="24">SUM(B56:B60)</f>
        <v>594110.00040000002</v>
      </c>
      <c r="C55" s="79">
        <f t="shared" si="24"/>
        <v>594110.00040000002</v>
      </c>
      <c r="D55" s="79">
        <f t="shared" si="24"/>
        <v>594110.00040000002</v>
      </c>
      <c r="E55" s="79">
        <f t="shared" si="24"/>
        <v>594110.00040000002</v>
      </c>
      <c r="F55" s="79">
        <f t="shared" si="24"/>
        <v>594110.00040000002</v>
      </c>
      <c r="G55" s="79">
        <f t="shared" si="24"/>
        <v>594110.00040000002</v>
      </c>
      <c r="H55" s="79">
        <f t="shared" si="24"/>
        <v>594110.00040000002</v>
      </c>
      <c r="I55" s="79">
        <f t="shared" si="24"/>
        <v>594110.00040000002</v>
      </c>
      <c r="J55" s="79">
        <f t="shared" si="24"/>
        <v>594110.00040000002</v>
      </c>
      <c r="K55" s="79">
        <f t="shared" si="24"/>
        <v>594110.00040000002</v>
      </c>
      <c r="L55" s="79">
        <f t="shared" si="24"/>
        <v>594110.00040000002</v>
      </c>
      <c r="M55" s="79">
        <f t="shared" si="24"/>
        <v>594110.00040000002</v>
      </c>
      <c r="N55" s="79">
        <f t="shared" si="24"/>
        <v>594110.00040000002</v>
      </c>
      <c r="O55" s="79">
        <f t="shared" si="24"/>
        <v>594110.00040000002</v>
      </c>
      <c r="P55" s="79">
        <f t="shared" si="24"/>
        <v>594110.00040000002</v>
      </c>
      <c r="Q55" s="79">
        <f t="shared" si="24"/>
        <v>594110.00040000002</v>
      </c>
      <c r="R55" s="79">
        <f t="shared" si="24"/>
        <v>594110.00040000002</v>
      </c>
      <c r="S55" s="79">
        <f t="shared" si="24"/>
        <v>594110.00040000002</v>
      </c>
      <c r="T55" s="79">
        <f t="shared" si="24"/>
        <v>594110.00040000002</v>
      </c>
      <c r="U55" s="79">
        <f t="shared" si="24"/>
        <v>594110.00040000002</v>
      </c>
      <c r="V55" s="79">
        <f t="shared" si="24"/>
        <v>594110.00040000002</v>
      </c>
    </row>
    <row r="56" spans="1:22" s="83" customFormat="1" ht="11.25" hidden="1" outlineLevel="1" x14ac:dyDescent="0.25">
      <c r="A56" s="92" t="s">
        <v>161</v>
      </c>
      <c r="B56" s="93">
        <f>1066.36905*7*12*2</f>
        <v>179150.00039999999</v>
      </c>
      <c r="C56" s="82">
        <f t="shared" ref="C56:R60" si="25">B56</f>
        <v>179150.00039999999</v>
      </c>
      <c r="D56" s="82">
        <f t="shared" si="25"/>
        <v>179150.00039999999</v>
      </c>
      <c r="E56" s="82">
        <f t="shared" si="25"/>
        <v>179150.00039999999</v>
      </c>
      <c r="F56" s="82">
        <f t="shared" si="25"/>
        <v>179150.00039999999</v>
      </c>
      <c r="G56" s="82">
        <f t="shared" si="25"/>
        <v>179150.00039999999</v>
      </c>
      <c r="H56" s="82">
        <f t="shared" si="25"/>
        <v>179150.00039999999</v>
      </c>
      <c r="I56" s="82">
        <f t="shared" si="25"/>
        <v>179150.00039999999</v>
      </c>
      <c r="J56" s="82">
        <f t="shared" si="25"/>
        <v>179150.00039999999</v>
      </c>
      <c r="K56" s="82">
        <f t="shared" si="25"/>
        <v>179150.00039999999</v>
      </c>
      <c r="L56" s="82">
        <f t="shared" si="25"/>
        <v>179150.00039999999</v>
      </c>
      <c r="M56" s="82">
        <f t="shared" si="25"/>
        <v>179150.00039999999</v>
      </c>
      <c r="N56" s="82">
        <f t="shared" si="25"/>
        <v>179150.00039999999</v>
      </c>
      <c r="O56" s="82">
        <f t="shared" si="25"/>
        <v>179150.00039999999</v>
      </c>
      <c r="P56" s="82">
        <f t="shared" si="25"/>
        <v>179150.00039999999</v>
      </c>
      <c r="Q56" s="82">
        <f t="shared" si="25"/>
        <v>179150.00039999999</v>
      </c>
      <c r="R56" s="82">
        <f t="shared" si="25"/>
        <v>179150.00039999999</v>
      </c>
      <c r="S56" s="82">
        <f t="shared" ref="S56:V60" si="26">R56</f>
        <v>179150.00039999999</v>
      </c>
      <c r="T56" s="82">
        <f t="shared" si="26"/>
        <v>179150.00039999999</v>
      </c>
      <c r="U56" s="82">
        <f t="shared" si="26"/>
        <v>179150.00039999999</v>
      </c>
      <c r="V56" s="82">
        <f t="shared" si="26"/>
        <v>179150.00039999999</v>
      </c>
    </row>
    <row r="57" spans="1:22" s="83" customFormat="1" ht="11.25" hidden="1" outlineLevel="1" x14ac:dyDescent="0.25">
      <c r="A57" s="92" t="s">
        <v>162</v>
      </c>
      <c r="B57" s="93">
        <f>1000*8*12*2</f>
        <v>192000</v>
      </c>
      <c r="C57" s="82">
        <f t="shared" si="25"/>
        <v>192000</v>
      </c>
      <c r="D57" s="82">
        <f t="shared" si="25"/>
        <v>192000</v>
      </c>
      <c r="E57" s="82">
        <f t="shared" si="25"/>
        <v>192000</v>
      </c>
      <c r="F57" s="82">
        <f t="shared" si="25"/>
        <v>192000</v>
      </c>
      <c r="G57" s="82">
        <f t="shared" si="25"/>
        <v>192000</v>
      </c>
      <c r="H57" s="82">
        <f t="shared" si="25"/>
        <v>192000</v>
      </c>
      <c r="I57" s="82">
        <f t="shared" si="25"/>
        <v>192000</v>
      </c>
      <c r="J57" s="82">
        <f t="shared" si="25"/>
        <v>192000</v>
      </c>
      <c r="K57" s="82">
        <f t="shared" si="25"/>
        <v>192000</v>
      </c>
      <c r="L57" s="82">
        <f t="shared" si="25"/>
        <v>192000</v>
      </c>
      <c r="M57" s="82">
        <f t="shared" si="25"/>
        <v>192000</v>
      </c>
      <c r="N57" s="82">
        <f t="shared" si="25"/>
        <v>192000</v>
      </c>
      <c r="O57" s="82">
        <f t="shared" si="25"/>
        <v>192000</v>
      </c>
      <c r="P57" s="82">
        <f t="shared" si="25"/>
        <v>192000</v>
      </c>
      <c r="Q57" s="82">
        <f t="shared" si="25"/>
        <v>192000</v>
      </c>
      <c r="R57" s="82">
        <f t="shared" si="25"/>
        <v>192000</v>
      </c>
      <c r="S57" s="82">
        <f t="shared" si="26"/>
        <v>192000</v>
      </c>
      <c r="T57" s="82">
        <f t="shared" si="26"/>
        <v>192000</v>
      </c>
      <c r="U57" s="82">
        <f t="shared" si="26"/>
        <v>192000</v>
      </c>
      <c r="V57" s="82">
        <f t="shared" si="26"/>
        <v>192000</v>
      </c>
    </row>
    <row r="58" spans="1:22" s="83" customFormat="1" ht="11.25" hidden="1" outlineLevel="1" x14ac:dyDescent="0.25">
      <c r="A58" s="81" t="s">
        <v>190</v>
      </c>
      <c r="B58" s="82">
        <f>8000*12</f>
        <v>96000</v>
      </c>
      <c r="C58" s="82">
        <f t="shared" si="25"/>
        <v>96000</v>
      </c>
      <c r="D58" s="82">
        <f t="shared" si="25"/>
        <v>96000</v>
      </c>
      <c r="E58" s="82">
        <f t="shared" si="25"/>
        <v>96000</v>
      </c>
      <c r="F58" s="82">
        <f t="shared" si="25"/>
        <v>96000</v>
      </c>
      <c r="G58" s="82">
        <f t="shared" si="25"/>
        <v>96000</v>
      </c>
      <c r="H58" s="82">
        <f t="shared" si="25"/>
        <v>96000</v>
      </c>
      <c r="I58" s="82">
        <f t="shared" si="25"/>
        <v>96000</v>
      </c>
      <c r="J58" s="82">
        <f t="shared" si="25"/>
        <v>96000</v>
      </c>
      <c r="K58" s="82">
        <f t="shared" si="25"/>
        <v>96000</v>
      </c>
      <c r="L58" s="82">
        <f t="shared" si="25"/>
        <v>96000</v>
      </c>
      <c r="M58" s="82">
        <f t="shared" si="25"/>
        <v>96000</v>
      </c>
      <c r="N58" s="82">
        <f t="shared" si="25"/>
        <v>96000</v>
      </c>
      <c r="O58" s="82">
        <f t="shared" si="25"/>
        <v>96000</v>
      </c>
      <c r="P58" s="82">
        <f t="shared" si="25"/>
        <v>96000</v>
      </c>
      <c r="Q58" s="82">
        <f t="shared" si="25"/>
        <v>96000</v>
      </c>
      <c r="R58" s="82">
        <f t="shared" si="25"/>
        <v>96000</v>
      </c>
      <c r="S58" s="82">
        <f t="shared" si="26"/>
        <v>96000</v>
      </c>
      <c r="T58" s="82">
        <f t="shared" si="26"/>
        <v>96000</v>
      </c>
      <c r="U58" s="82">
        <f t="shared" si="26"/>
        <v>96000</v>
      </c>
      <c r="V58" s="82">
        <f t="shared" si="26"/>
        <v>96000</v>
      </c>
    </row>
    <row r="59" spans="1:22" s="83" customFormat="1" ht="11.25" hidden="1" outlineLevel="1" x14ac:dyDescent="0.25">
      <c r="A59" s="81" t="s">
        <v>191</v>
      </c>
      <c r="B59" s="82">
        <f>5000*12</f>
        <v>60000</v>
      </c>
      <c r="C59" s="82">
        <f t="shared" si="25"/>
        <v>60000</v>
      </c>
      <c r="D59" s="82">
        <f t="shared" si="25"/>
        <v>60000</v>
      </c>
      <c r="E59" s="82">
        <f t="shared" si="25"/>
        <v>60000</v>
      </c>
      <c r="F59" s="82">
        <f t="shared" si="25"/>
        <v>60000</v>
      </c>
      <c r="G59" s="82">
        <f t="shared" si="25"/>
        <v>60000</v>
      </c>
      <c r="H59" s="82">
        <f t="shared" si="25"/>
        <v>60000</v>
      </c>
      <c r="I59" s="82">
        <f t="shared" si="25"/>
        <v>60000</v>
      </c>
      <c r="J59" s="82">
        <f t="shared" si="25"/>
        <v>60000</v>
      </c>
      <c r="K59" s="82">
        <f t="shared" si="25"/>
        <v>60000</v>
      </c>
      <c r="L59" s="82">
        <f t="shared" si="25"/>
        <v>60000</v>
      </c>
      <c r="M59" s="82">
        <f t="shared" si="25"/>
        <v>60000</v>
      </c>
      <c r="N59" s="82">
        <f t="shared" si="25"/>
        <v>60000</v>
      </c>
      <c r="O59" s="82">
        <f t="shared" si="25"/>
        <v>60000</v>
      </c>
      <c r="P59" s="82">
        <f t="shared" si="25"/>
        <v>60000</v>
      </c>
      <c r="Q59" s="82">
        <f t="shared" si="25"/>
        <v>60000</v>
      </c>
      <c r="R59" s="82">
        <f t="shared" si="25"/>
        <v>60000</v>
      </c>
      <c r="S59" s="82">
        <f t="shared" si="26"/>
        <v>60000</v>
      </c>
      <c r="T59" s="82">
        <f t="shared" si="26"/>
        <v>60000</v>
      </c>
      <c r="U59" s="82">
        <f t="shared" si="26"/>
        <v>60000</v>
      </c>
      <c r="V59" s="82">
        <f t="shared" si="26"/>
        <v>60000</v>
      </c>
    </row>
    <row r="60" spans="1:22" s="83" customFormat="1" ht="11.25" hidden="1" outlineLevel="1" x14ac:dyDescent="0.25">
      <c r="A60" s="81" t="s">
        <v>359</v>
      </c>
      <c r="B60" s="82">
        <f>'SALÁRIOS - CEN2'!D51*3*120</f>
        <v>66960</v>
      </c>
      <c r="C60" s="82">
        <f t="shared" si="25"/>
        <v>66960</v>
      </c>
      <c r="D60" s="82">
        <f t="shared" si="25"/>
        <v>66960</v>
      </c>
      <c r="E60" s="82">
        <f t="shared" si="25"/>
        <v>66960</v>
      </c>
      <c r="F60" s="82">
        <f t="shared" si="25"/>
        <v>66960</v>
      </c>
      <c r="G60" s="82">
        <f t="shared" si="25"/>
        <v>66960</v>
      </c>
      <c r="H60" s="82">
        <f t="shared" si="25"/>
        <v>66960</v>
      </c>
      <c r="I60" s="82">
        <f t="shared" si="25"/>
        <v>66960</v>
      </c>
      <c r="J60" s="82">
        <f t="shared" si="25"/>
        <v>66960</v>
      </c>
      <c r="K60" s="82">
        <f t="shared" si="25"/>
        <v>66960</v>
      </c>
      <c r="L60" s="82">
        <f t="shared" si="25"/>
        <v>66960</v>
      </c>
      <c r="M60" s="82">
        <f t="shared" si="25"/>
        <v>66960</v>
      </c>
      <c r="N60" s="82">
        <f t="shared" si="25"/>
        <v>66960</v>
      </c>
      <c r="O60" s="82">
        <f t="shared" si="25"/>
        <v>66960</v>
      </c>
      <c r="P60" s="82">
        <f t="shared" si="25"/>
        <v>66960</v>
      </c>
      <c r="Q60" s="82">
        <f t="shared" si="25"/>
        <v>66960</v>
      </c>
      <c r="R60" s="82">
        <f t="shared" si="25"/>
        <v>66960</v>
      </c>
      <c r="S60" s="82">
        <f t="shared" si="26"/>
        <v>66960</v>
      </c>
      <c r="T60" s="82">
        <f t="shared" si="26"/>
        <v>66960</v>
      </c>
      <c r="U60" s="82">
        <f t="shared" si="26"/>
        <v>66960</v>
      </c>
      <c r="V60" s="82">
        <f t="shared" si="26"/>
        <v>66960</v>
      </c>
    </row>
    <row r="61" spans="1:22" s="80" customFormat="1" ht="11.25" collapsed="1" x14ac:dyDescent="0.25">
      <c r="A61" s="78" t="s">
        <v>473</v>
      </c>
      <c r="B61" s="79">
        <f t="shared" ref="B61:V61" si="27">SUM(B62:B62)</f>
        <v>612483.72</v>
      </c>
      <c r="C61" s="79">
        <f t="shared" si="27"/>
        <v>612483.72</v>
      </c>
      <c r="D61" s="79">
        <f t="shared" si="27"/>
        <v>612483.72</v>
      </c>
      <c r="E61" s="79">
        <f t="shared" si="27"/>
        <v>612483.72</v>
      </c>
      <c r="F61" s="79">
        <f t="shared" si="27"/>
        <v>612483.72</v>
      </c>
      <c r="G61" s="79">
        <f t="shared" si="27"/>
        <v>612483.72</v>
      </c>
      <c r="H61" s="79">
        <f t="shared" si="27"/>
        <v>612483.72</v>
      </c>
      <c r="I61" s="79">
        <f t="shared" si="27"/>
        <v>612483.72</v>
      </c>
      <c r="J61" s="79">
        <f t="shared" si="27"/>
        <v>612483.72</v>
      </c>
      <c r="K61" s="79">
        <f t="shared" si="27"/>
        <v>612483.72</v>
      </c>
      <c r="L61" s="79">
        <f t="shared" si="27"/>
        <v>612483.72</v>
      </c>
      <c r="M61" s="79">
        <f t="shared" si="27"/>
        <v>612483.72</v>
      </c>
      <c r="N61" s="79">
        <f t="shared" si="27"/>
        <v>612483.72</v>
      </c>
      <c r="O61" s="79">
        <f t="shared" si="27"/>
        <v>612483.72</v>
      </c>
      <c r="P61" s="79">
        <f t="shared" si="27"/>
        <v>612483.72</v>
      </c>
      <c r="Q61" s="79">
        <f t="shared" si="27"/>
        <v>612483.72</v>
      </c>
      <c r="R61" s="79">
        <f t="shared" si="27"/>
        <v>612483.72</v>
      </c>
      <c r="S61" s="79">
        <f t="shared" si="27"/>
        <v>612483.72</v>
      </c>
      <c r="T61" s="79">
        <f t="shared" si="27"/>
        <v>612483.72</v>
      </c>
      <c r="U61" s="79">
        <f t="shared" si="27"/>
        <v>612483.72</v>
      </c>
      <c r="V61" s="79">
        <f t="shared" si="27"/>
        <v>612483.72</v>
      </c>
    </row>
    <row r="62" spans="1:22" s="83" customFormat="1" ht="11.25" hidden="1" outlineLevel="1" x14ac:dyDescent="0.25">
      <c r="A62" s="81" t="s">
        <v>473</v>
      </c>
      <c r="B62" s="82">
        <f>12*51040.31</f>
        <v>612483.72</v>
      </c>
      <c r="C62" s="82">
        <f t="shared" ref="C62:V62" si="28">B62</f>
        <v>612483.72</v>
      </c>
      <c r="D62" s="82">
        <f t="shared" si="28"/>
        <v>612483.72</v>
      </c>
      <c r="E62" s="82">
        <f t="shared" si="28"/>
        <v>612483.72</v>
      </c>
      <c r="F62" s="82">
        <f t="shared" si="28"/>
        <v>612483.72</v>
      </c>
      <c r="G62" s="82">
        <f t="shared" si="28"/>
        <v>612483.72</v>
      </c>
      <c r="H62" s="82">
        <f t="shared" si="28"/>
        <v>612483.72</v>
      </c>
      <c r="I62" s="82">
        <f t="shared" si="28"/>
        <v>612483.72</v>
      </c>
      <c r="J62" s="82">
        <f t="shared" si="28"/>
        <v>612483.72</v>
      </c>
      <c r="K62" s="82">
        <f t="shared" si="28"/>
        <v>612483.72</v>
      </c>
      <c r="L62" s="82">
        <f t="shared" si="28"/>
        <v>612483.72</v>
      </c>
      <c r="M62" s="82">
        <f t="shared" si="28"/>
        <v>612483.72</v>
      </c>
      <c r="N62" s="82">
        <f t="shared" si="28"/>
        <v>612483.72</v>
      </c>
      <c r="O62" s="82">
        <f t="shared" si="28"/>
        <v>612483.72</v>
      </c>
      <c r="P62" s="82">
        <f t="shared" si="28"/>
        <v>612483.72</v>
      </c>
      <c r="Q62" s="82">
        <f t="shared" si="28"/>
        <v>612483.72</v>
      </c>
      <c r="R62" s="82">
        <f t="shared" si="28"/>
        <v>612483.72</v>
      </c>
      <c r="S62" s="82">
        <f t="shared" si="28"/>
        <v>612483.72</v>
      </c>
      <c r="T62" s="82">
        <f t="shared" si="28"/>
        <v>612483.72</v>
      </c>
      <c r="U62" s="82">
        <f t="shared" si="28"/>
        <v>612483.72</v>
      </c>
      <c r="V62" s="82">
        <f t="shared" si="28"/>
        <v>612483.72</v>
      </c>
    </row>
    <row r="63" spans="1:22" s="80" customFormat="1" ht="11.25" collapsed="1" x14ac:dyDescent="0.25">
      <c r="A63" s="78" t="s">
        <v>62</v>
      </c>
      <c r="B63" s="79">
        <f t="shared" ref="B63:V63" si="29">SUM(B64:B71)</f>
        <v>901853.73</v>
      </c>
      <c r="C63" s="79">
        <f>SUM(C64:C71)</f>
        <v>714530.96799999999</v>
      </c>
      <c r="D63" s="79">
        <f t="shared" si="29"/>
        <v>517049.47600000002</v>
      </c>
      <c r="E63" s="79">
        <f t="shared" si="29"/>
        <v>457520.37300000002</v>
      </c>
      <c r="F63" s="79">
        <f t="shared" si="29"/>
        <v>437202.913</v>
      </c>
      <c r="G63" s="79">
        <f t="shared" si="29"/>
        <v>408150</v>
      </c>
      <c r="H63" s="79">
        <f t="shared" si="29"/>
        <v>408150</v>
      </c>
      <c r="I63" s="79">
        <f t="shared" si="29"/>
        <v>408150</v>
      </c>
      <c r="J63" s="79">
        <f t="shared" si="29"/>
        <v>408150</v>
      </c>
      <c r="K63" s="79">
        <f t="shared" si="29"/>
        <v>408150</v>
      </c>
      <c r="L63" s="79">
        <f t="shared" si="29"/>
        <v>408150</v>
      </c>
      <c r="M63" s="79">
        <f t="shared" si="29"/>
        <v>408150</v>
      </c>
      <c r="N63" s="79">
        <f t="shared" si="29"/>
        <v>408150</v>
      </c>
      <c r="O63" s="79">
        <f t="shared" si="29"/>
        <v>408150</v>
      </c>
      <c r="P63" s="79">
        <f t="shared" si="29"/>
        <v>408150</v>
      </c>
      <c r="Q63" s="79">
        <f t="shared" si="29"/>
        <v>408150</v>
      </c>
      <c r="R63" s="79">
        <f t="shared" si="29"/>
        <v>408150</v>
      </c>
      <c r="S63" s="79">
        <f t="shared" si="29"/>
        <v>408150</v>
      </c>
      <c r="T63" s="79">
        <f t="shared" si="29"/>
        <v>408150</v>
      </c>
      <c r="U63" s="79">
        <f t="shared" si="29"/>
        <v>408150</v>
      </c>
      <c r="V63" s="79">
        <f t="shared" si="29"/>
        <v>408150</v>
      </c>
    </row>
    <row r="64" spans="1:22" s="83" customFormat="1" ht="11.25" hidden="1" outlineLevel="1" x14ac:dyDescent="0.25">
      <c r="A64" s="81" t="s">
        <v>63</v>
      </c>
      <c r="B64" s="82">
        <f>2012.5*12</f>
        <v>24150</v>
      </c>
      <c r="C64" s="82">
        <f>B64</f>
        <v>24150</v>
      </c>
      <c r="D64" s="82">
        <f>C64</f>
        <v>24150</v>
      </c>
      <c r="E64" s="82">
        <f t="shared" ref="E64:T65" si="30">D64</f>
        <v>24150</v>
      </c>
      <c r="F64" s="82">
        <f t="shared" si="30"/>
        <v>24150</v>
      </c>
      <c r="G64" s="82">
        <f t="shared" si="30"/>
        <v>24150</v>
      </c>
      <c r="H64" s="82">
        <f t="shared" si="30"/>
        <v>24150</v>
      </c>
      <c r="I64" s="82">
        <f t="shared" si="30"/>
        <v>24150</v>
      </c>
      <c r="J64" s="82">
        <f t="shared" si="30"/>
        <v>24150</v>
      </c>
      <c r="K64" s="82">
        <f t="shared" si="30"/>
        <v>24150</v>
      </c>
      <c r="L64" s="82">
        <f t="shared" si="30"/>
        <v>24150</v>
      </c>
      <c r="M64" s="82">
        <f t="shared" si="30"/>
        <v>24150</v>
      </c>
      <c r="N64" s="82">
        <f t="shared" si="30"/>
        <v>24150</v>
      </c>
      <c r="O64" s="82">
        <f t="shared" si="30"/>
        <v>24150</v>
      </c>
      <c r="P64" s="82">
        <f t="shared" si="30"/>
        <v>24150</v>
      </c>
      <c r="Q64" s="82">
        <f t="shared" si="30"/>
        <v>24150</v>
      </c>
      <c r="R64" s="82">
        <f t="shared" si="30"/>
        <v>24150</v>
      </c>
      <c r="S64" s="82">
        <f t="shared" si="30"/>
        <v>24150</v>
      </c>
      <c r="T64" s="82">
        <f t="shared" si="30"/>
        <v>24150</v>
      </c>
      <c r="U64" s="82">
        <f t="shared" ref="S64:V69" si="31">T64</f>
        <v>24150</v>
      </c>
      <c r="V64" s="82">
        <f t="shared" si="31"/>
        <v>24150</v>
      </c>
    </row>
    <row r="65" spans="1:22" s="83" customFormat="1" ht="11.25" hidden="1" outlineLevel="1" x14ac:dyDescent="0.25">
      <c r="A65" s="81" t="s">
        <v>64</v>
      </c>
      <c r="B65" s="82">
        <f>5000*12</f>
        <v>60000</v>
      </c>
      <c r="C65" s="82">
        <f>B65</f>
        <v>60000</v>
      </c>
      <c r="D65" s="82">
        <f t="shared" ref="D65:S65" si="32">C65</f>
        <v>60000</v>
      </c>
      <c r="E65" s="82">
        <f t="shared" si="32"/>
        <v>60000</v>
      </c>
      <c r="F65" s="82">
        <f t="shared" si="32"/>
        <v>60000</v>
      </c>
      <c r="G65" s="82">
        <f t="shared" si="32"/>
        <v>60000</v>
      </c>
      <c r="H65" s="82">
        <f t="shared" si="32"/>
        <v>60000</v>
      </c>
      <c r="I65" s="82">
        <f t="shared" si="32"/>
        <v>60000</v>
      </c>
      <c r="J65" s="82">
        <f t="shared" si="32"/>
        <v>60000</v>
      </c>
      <c r="K65" s="82">
        <f t="shared" si="32"/>
        <v>60000</v>
      </c>
      <c r="L65" s="82">
        <f t="shared" si="32"/>
        <v>60000</v>
      </c>
      <c r="M65" s="82">
        <f t="shared" si="32"/>
        <v>60000</v>
      </c>
      <c r="N65" s="82">
        <f t="shared" si="32"/>
        <v>60000</v>
      </c>
      <c r="O65" s="82">
        <f t="shared" si="32"/>
        <v>60000</v>
      </c>
      <c r="P65" s="82">
        <f t="shared" si="32"/>
        <v>60000</v>
      </c>
      <c r="Q65" s="82">
        <f t="shared" si="32"/>
        <v>60000</v>
      </c>
      <c r="R65" s="82">
        <f t="shared" si="32"/>
        <v>60000</v>
      </c>
      <c r="S65" s="82">
        <f t="shared" si="32"/>
        <v>60000</v>
      </c>
      <c r="T65" s="82">
        <f t="shared" si="30"/>
        <v>60000</v>
      </c>
      <c r="U65" s="82">
        <f t="shared" si="31"/>
        <v>60000</v>
      </c>
      <c r="V65" s="82">
        <f t="shared" si="31"/>
        <v>60000</v>
      </c>
    </row>
    <row r="66" spans="1:22" s="83" customFormat="1" ht="11.25" hidden="1" outlineLevel="1" x14ac:dyDescent="0.25">
      <c r="A66" s="81" t="s">
        <v>65</v>
      </c>
      <c r="B66" s="82">
        <f>3000*12</f>
        <v>36000</v>
      </c>
      <c r="C66" s="82">
        <f t="shared" ref="C66:R71" si="33">B66</f>
        <v>36000</v>
      </c>
      <c r="D66" s="82">
        <f t="shared" si="33"/>
        <v>36000</v>
      </c>
      <c r="E66" s="82">
        <f t="shared" si="33"/>
        <v>36000</v>
      </c>
      <c r="F66" s="82">
        <f t="shared" si="33"/>
        <v>36000</v>
      </c>
      <c r="G66" s="82">
        <f t="shared" si="33"/>
        <v>36000</v>
      </c>
      <c r="H66" s="82">
        <f t="shared" si="33"/>
        <v>36000</v>
      </c>
      <c r="I66" s="82">
        <f t="shared" si="33"/>
        <v>36000</v>
      </c>
      <c r="J66" s="82">
        <f t="shared" si="33"/>
        <v>36000</v>
      </c>
      <c r="K66" s="82">
        <f t="shared" si="33"/>
        <v>36000</v>
      </c>
      <c r="L66" s="82">
        <f t="shared" si="33"/>
        <v>36000</v>
      </c>
      <c r="M66" s="82">
        <f t="shared" si="33"/>
        <v>36000</v>
      </c>
      <c r="N66" s="82">
        <f t="shared" si="33"/>
        <v>36000</v>
      </c>
      <c r="O66" s="82">
        <f t="shared" si="33"/>
        <v>36000</v>
      </c>
      <c r="P66" s="82">
        <f t="shared" si="33"/>
        <v>36000</v>
      </c>
      <c r="Q66" s="82">
        <f t="shared" si="33"/>
        <v>36000</v>
      </c>
      <c r="R66" s="82">
        <f t="shared" si="33"/>
        <v>36000</v>
      </c>
      <c r="S66" s="82">
        <f t="shared" si="31"/>
        <v>36000</v>
      </c>
      <c r="T66" s="82">
        <f t="shared" si="31"/>
        <v>36000</v>
      </c>
      <c r="U66" s="82">
        <f t="shared" si="31"/>
        <v>36000</v>
      </c>
      <c r="V66" s="82">
        <f t="shared" si="31"/>
        <v>36000</v>
      </c>
    </row>
    <row r="67" spans="1:22" s="83" customFormat="1" ht="11.25" hidden="1" outlineLevel="1" x14ac:dyDescent="0.25">
      <c r="A67" s="81" t="s">
        <v>66</v>
      </c>
      <c r="B67" s="82">
        <f>3000*12</f>
        <v>36000</v>
      </c>
      <c r="C67" s="82">
        <f t="shared" si="33"/>
        <v>36000</v>
      </c>
      <c r="D67" s="82">
        <f t="shared" si="33"/>
        <v>36000</v>
      </c>
      <c r="E67" s="82">
        <f t="shared" si="33"/>
        <v>36000</v>
      </c>
      <c r="F67" s="82">
        <f t="shared" si="33"/>
        <v>36000</v>
      </c>
      <c r="G67" s="82">
        <f t="shared" si="33"/>
        <v>36000</v>
      </c>
      <c r="H67" s="82">
        <f t="shared" si="33"/>
        <v>36000</v>
      </c>
      <c r="I67" s="82">
        <f t="shared" si="33"/>
        <v>36000</v>
      </c>
      <c r="J67" s="82">
        <f t="shared" si="33"/>
        <v>36000</v>
      </c>
      <c r="K67" s="82">
        <f t="shared" si="33"/>
        <v>36000</v>
      </c>
      <c r="L67" s="82">
        <f t="shared" si="33"/>
        <v>36000</v>
      </c>
      <c r="M67" s="82">
        <f t="shared" si="33"/>
        <v>36000</v>
      </c>
      <c r="N67" s="82">
        <f t="shared" si="33"/>
        <v>36000</v>
      </c>
      <c r="O67" s="82">
        <f t="shared" si="33"/>
        <v>36000</v>
      </c>
      <c r="P67" s="82">
        <f t="shared" si="33"/>
        <v>36000</v>
      </c>
      <c r="Q67" s="82">
        <f t="shared" si="33"/>
        <v>36000</v>
      </c>
      <c r="R67" s="82">
        <f t="shared" si="33"/>
        <v>36000</v>
      </c>
      <c r="S67" s="82">
        <f t="shared" si="31"/>
        <v>36000</v>
      </c>
      <c r="T67" s="82">
        <f t="shared" si="31"/>
        <v>36000</v>
      </c>
      <c r="U67" s="82">
        <f t="shared" si="31"/>
        <v>36000</v>
      </c>
      <c r="V67" s="82">
        <f t="shared" si="31"/>
        <v>36000</v>
      </c>
    </row>
    <row r="68" spans="1:22" s="83" customFormat="1" ht="11.25" hidden="1" outlineLevel="1" x14ac:dyDescent="0.25">
      <c r="A68" s="81" t="s">
        <v>192</v>
      </c>
      <c r="B68" s="82">
        <f>8000*12</f>
        <v>96000</v>
      </c>
      <c r="C68" s="82">
        <f t="shared" si="33"/>
        <v>96000</v>
      </c>
      <c r="D68" s="82">
        <f t="shared" si="33"/>
        <v>96000</v>
      </c>
      <c r="E68" s="82">
        <f t="shared" si="33"/>
        <v>96000</v>
      </c>
      <c r="F68" s="82">
        <f t="shared" si="33"/>
        <v>96000</v>
      </c>
      <c r="G68" s="82">
        <f t="shared" si="33"/>
        <v>96000</v>
      </c>
      <c r="H68" s="82">
        <f t="shared" si="33"/>
        <v>96000</v>
      </c>
      <c r="I68" s="82">
        <f t="shared" si="33"/>
        <v>96000</v>
      </c>
      <c r="J68" s="82">
        <f t="shared" si="33"/>
        <v>96000</v>
      </c>
      <c r="K68" s="82">
        <f t="shared" si="33"/>
        <v>96000</v>
      </c>
      <c r="L68" s="82">
        <f t="shared" si="33"/>
        <v>96000</v>
      </c>
      <c r="M68" s="82">
        <f t="shared" si="33"/>
        <v>96000</v>
      </c>
      <c r="N68" s="82">
        <f t="shared" si="33"/>
        <v>96000</v>
      </c>
      <c r="O68" s="82">
        <f t="shared" si="33"/>
        <v>96000</v>
      </c>
      <c r="P68" s="82">
        <f t="shared" si="33"/>
        <v>96000</v>
      </c>
      <c r="Q68" s="82">
        <f t="shared" si="33"/>
        <v>96000</v>
      </c>
      <c r="R68" s="82">
        <f t="shared" si="33"/>
        <v>96000</v>
      </c>
      <c r="S68" s="82">
        <f t="shared" si="31"/>
        <v>96000</v>
      </c>
      <c r="T68" s="82">
        <f t="shared" si="31"/>
        <v>96000</v>
      </c>
      <c r="U68" s="82">
        <f t="shared" si="31"/>
        <v>96000</v>
      </c>
      <c r="V68" s="82">
        <f t="shared" si="31"/>
        <v>96000</v>
      </c>
    </row>
    <row r="69" spans="1:22" s="83" customFormat="1" ht="11.25" hidden="1" outlineLevel="1" x14ac:dyDescent="0.25">
      <c r="A69" s="81" t="s">
        <v>67</v>
      </c>
      <c r="B69" s="82">
        <f>30000*2</f>
        <v>60000</v>
      </c>
      <c r="C69" s="82">
        <f t="shared" si="33"/>
        <v>60000</v>
      </c>
      <c r="D69" s="82">
        <f t="shared" si="33"/>
        <v>60000</v>
      </c>
      <c r="E69" s="82">
        <f t="shared" si="33"/>
        <v>60000</v>
      </c>
      <c r="F69" s="82">
        <f t="shared" si="33"/>
        <v>60000</v>
      </c>
      <c r="G69" s="82">
        <f t="shared" si="33"/>
        <v>60000</v>
      </c>
      <c r="H69" s="82">
        <f t="shared" si="33"/>
        <v>60000</v>
      </c>
      <c r="I69" s="82">
        <f t="shared" si="33"/>
        <v>60000</v>
      </c>
      <c r="J69" s="82">
        <f t="shared" si="33"/>
        <v>60000</v>
      </c>
      <c r="K69" s="82">
        <f t="shared" si="33"/>
        <v>60000</v>
      </c>
      <c r="L69" s="82">
        <f t="shared" si="33"/>
        <v>60000</v>
      </c>
      <c r="M69" s="82">
        <f t="shared" si="33"/>
        <v>60000</v>
      </c>
      <c r="N69" s="82">
        <f t="shared" si="33"/>
        <v>60000</v>
      </c>
      <c r="O69" s="82">
        <f t="shared" si="33"/>
        <v>60000</v>
      </c>
      <c r="P69" s="82">
        <f t="shared" si="33"/>
        <v>60000</v>
      </c>
      <c r="Q69" s="82">
        <f t="shared" si="33"/>
        <v>60000</v>
      </c>
      <c r="R69" s="82">
        <f t="shared" si="33"/>
        <v>60000</v>
      </c>
      <c r="S69" s="82">
        <f t="shared" si="31"/>
        <v>60000</v>
      </c>
      <c r="T69" s="82">
        <f t="shared" si="31"/>
        <v>60000</v>
      </c>
      <c r="U69" s="82">
        <f t="shared" si="31"/>
        <v>60000</v>
      </c>
      <c r="V69" s="82">
        <f t="shared" si="31"/>
        <v>60000</v>
      </c>
    </row>
    <row r="70" spans="1:22" s="83" customFormat="1" ht="11.25" hidden="1" outlineLevel="1" x14ac:dyDescent="0.25">
      <c r="A70" s="81" t="s">
        <v>478</v>
      </c>
      <c r="B70" s="82">
        <f>SUM(C70:V70)</f>
        <v>493703.73000000004</v>
      </c>
      <c r="C70" s="82">
        <v>306380.96799999999</v>
      </c>
      <c r="D70" s="82">
        <v>108899.476</v>
      </c>
      <c r="E70" s="82">
        <v>49370.373000000007</v>
      </c>
      <c r="F70" s="82">
        <v>29052.913</v>
      </c>
      <c r="G70" s="82">
        <v>0</v>
      </c>
      <c r="H70" s="82">
        <v>0</v>
      </c>
      <c r="I70" s="82">
        <v>0</v>
      </c>
      <c r="J70" s="82">
        <v>0</v>
      </c>
      <c r="K70" s="82">
        <v>0</v>
      </c>
      <c r="L70" s="82">
        <v>0</v>
      </c>
      <c r="M70" s="82">
        <v>0</v>
      </c>
      <c r="N70" s="82">
        <v>0</v>
      </c>
      <c r="O70" s="82">
        <v>0</v>
      </c>
      <c r="P70" s="82">
        <v>0</v>
      </c>
      <c r="Q70" s="82">
        <v>0</v>
      </c>
      <c r="R70" s="82">
        <v>0</v>
      </c>
      <c r="S70" s="82">
        <v>0</v>
      </c>
      <c r="T70" s="82">
        <v>0</v>
      </c>
      <c r="U70" s="82">
        <v>0</v>
      </c>
      <c r="V70" s="82">
        <v>0</v>
      </c>
    </row>
    <row r="71" spans="1:22" s="83" customFormat="1" ht="11.25" hidden="1" outlineLevel="1" x14ac:dyDescent="0.25">
      <c r="A71" s="81" t="s">
        <v>68</v>
      </c>
      <c r="B71" s="82">
        <f>8000*12</f>
        <v>96000</v>
      </c>
      <c r="C71" s="82">
        <f t="shared" si="33"/>
        <v>96000</v>
      </c>
      <c r="D71" s="82">
        <f t="shared" si="33"/>
        <v>96000</v>
      </c>
      <c r="E71" s="82">
        <f t="shared" si="33"/>
        <v>96000</v>
      </c>
      <c r="F71" s="82">
        <f t="shared" si="33"/>
        <v>96000</v>
      </c>
      <c r="G71" s="82">
        <f t="shared" si="33"/>
        <v>96000</v>
      </c>
      <c r="H71" s="82">
        <f t="shared" si="33"/>
        <v>96000</v>
      </c>
      <c r="I71" s="82">
        <f t="shared" si="33"/>
        <v>96000</v>
      </c>
      <c r="J71" s="82">
        <f t="shared" si="33"/>
        <v>96000</v>
      </c>
      <c r="K71" s="82">
        <f t="shared" si="33"/>
        <v>96000</v>
      </c>
      <c r="L71" s="82">
        <f t="shared" si="33"/>
        <v>96000</v>
      </c>
      <c r="M71" s="82">
        <f t="shared" si="33"/>
        <v>96000</v>
      </c>
      <c r="N71" s="82">
        <f t="shared" si="33"/>
        <v>96000</v>
      </c>
      <c r="O71" s="82">
        <f t="shared" si="33"/>
        <v>96000</v>
      </c>
      <c r="P71" s="82">
        <f t="shared" si="33"/>
        <v>96000</v>
      </c>
      <c r="Q71" s="82">
        <f t="shared" si="33"/>
        <v>96000</v>
      </c>
      <c r="R71" s="82">
        <f t="shared" si="33"/>
        <v>96000</v>
      </c>
      <c r="S71" s="82">
        <f t="shared" ref="S71:V71" si="34">R71</f>
        <v>96000</v>
      </c>
      <c r="T71" s="82">
        <f t="shared" si="34"/>
        <v>96000</v>
      </c>
      <c r="U71" s="82">
        <f t="shared" si="34"/>
        <v>96000</v>
      </c>
      <c r="V71" s="82">
        <f t="shared" si="34"/>
        <v>96000</v>
      </c>
    </row>
    <row r="72" spans="1:22" s="80" customFormat="1" ht="11.25" x14ac:dyDescent="0.25">
      <c r="A72" s="85" t="s">
        <v>26</v>
      </c>
      <c r="B72" s="98">
        <f t="shared" ref="B72:V72" si="35">SUM(B6,B17,B21,B26,B31,B55,B61,B63)</f>
        <v>7300000.2488304954</v>
      </c>
      <c r="C72" s="86">
        <f t="shared" si="35"/>
        <v>7054715.9868304962</v>
      </c>
      <c r="D72" s="86">
        <f t="shared" si="35"/>
        <v>6902234.4948304957</v>
      </c>
      <c r="E72" s="86">
        <f t="shared" si="35"/>
        <v>6817705.3918304956</v>
      </c>
      <c r="F72" s="86">
        <f t="shared" si="35"/>
        <v>6797387.9318304956</v>
      </c>
      <c r="G72" s="86">
        <f t="shared" si="35"/>
        <v>6806296.5188304959</v>
      </c>
      <c r="H72" s="86">
        <f t="shared" si="35"/>
        <v>6781296.5188304959</v>
      </c>
      <c r="I72" s="86">
        <f t="shared" si="35"/>
        <v>6781296.5188304959</v>
      </c>
      <c r="J72" s="86">
        <f t="shared" si="35"/>
        <v>6806296.5188304959</v>
      </c>
      <c r="K72" s="86">
        <f t="shared" si="35"/>
        <v>6781296.5188304959</v>
      </c>
      <c r="L72" s="86">
        <f t="shared" si="35"/>
        <v>6781296.5188304959</v>
      </c>
      <c r="M72" s="86">
        <f t="shared" si="35"/>
        <v>6806296.5188304959</v>
      </c>
      <c r="N72" s="86">
        <f t="shared" si="35"/>
        <v>6781296.5188304959</v>
      </c>
      <c r="O72" s="86">
        <f t="shared" si="35"/>
        <v>6781296.5188304959</v>
      </c>
      <c r="P72" s="86">
        <f t="shared" si="35"/>
        <v>6806296.5188304959</v>
      </c>
      <c r="Q72" s="86">
        <f t="shared" si="35"/>
        <v>6781296.5188304959</v>
      </c>
      <c r="R72" s="86">
        <f t="shared" si="35"/>
        <v>6781296.5188304959</v>
      </c>
      <c r="S72" s="86">
        <f t="shared" si="35"/>
        <v>6806296.5188304959</v>
      </c>
      <c r="T72" s="86">
        <f t="shared" si="35"/>
        <v>6781296.5188304959</v>
      </c>
      <c r="U72" s="86">
        <f t="shared" si="35"/>
        <v>6781296.5188304959</v>
      </c>
      <c r="V72" s="86">
        <f t="shared" si="35"/>
        <v>6806296.5188304959</v>
      </c>
    </row>
    <row r="78" spans="1:22" ht="15" x14ac:dyDescent="0.25">
      <c r="A78" s="107" t="s">
        <v>479</v>
      </c>
      <c r="B78" s="107"/>
      <c r="C78" s="97">
        <f>B72+'SALÁRIOS - CEN2'!O51</f>
        <v>19531916.450000003</v>
      </c>
      <c r="E78" s="96"/>
    </row>
    <row r="79" spans="1:22" ht="15" x14ac:dyDescent="0.25">
      <c r="C79" s="89"/>
      <c r="E79" s="1"/>
    </row>
    <row r="80" spans="1:22" ht="15" x14ac:dyDescent="0.25">
      <c r="E80" s="1"/>
    </row>
    <row r="81" spans="5:9" ht="15" x14ac:dyDescent="0.25">
      <c r="E81" s="1"/>
    </row>
    <row r="83" spans="5:9" x14ac:dyDescent="0.25">
      <c r="H83" s="89"/>
      <c r="I83" s="89"/>
    </row>
    <row r="84" spans="5:9" x14ac:dyDescent="0.25">
      <c r="H84" s="89"/>
      <c r="I84" s="89"/>
    </row>
    <row r="85" spans="5:9" x14ac:dyDescent="0.25">
      <c r="H85" s="89"/>
      <c r="I85" s="89"/>
    </row>
  </sheetData>
  <mergeCells count="3">
    <mergeCell ref="A1:E1"/>
    <mergeCell ref="A2:E2"/>
    <mergeCell ref="A78:B78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C33"/>
  <sheetViews>
    <sheetView workbookViewId="0">
      <pane ySplit="6" topLeftCell="A25" activePane="bottomLeft" state="frozen"/>
      <selection pane="bottomLeft" activeCell="C33" sqref="C33"/>
    </sheetView>
  </sheetViews>
  <sheetFormatPr defaultColWidth="9.140625" defaultRowHeight="12" x14ac:dyDescent="0.2"/>
  <cols>
    <col min="1" max="1" width="5.140625" style="2" bestFit="1" customWidth="1"/>
    <col min="2" max="2" width="62.140625" style="2" bestFit="1" customWidth="1"/>
    <col min="3" max="3" width="11.5703125" style="2" bestFit="1" customWidth="1"/>
    <col min="4" max="16384" width="9.140625" style="2"/>
  </cols>
  <sheetData>
    <row r="1" spans="1:3" x14ac:dyDescent="0.2">
      <c r="A1" s="111" t="s">
        <v>0</v>
      </c>
      <c r="B1" s="111"/>
      <c r="C1" s="111"/>
    </row>
    <row r="2" spans="1:3" x14ac:dyDescent="0.2">
      <c r="A2" s="111" t="s">
        <v>16</v>
      </c>
      <c r="B2" s="111"/>
      <c r="C2" s="111"/>
    </row>
    <row r="3" spans="1:3" x14ac:dyDescent="0.2">
      <c r="A3" s="51"/>
      <c r="B3" s="51"/>
      <c r="C3" s="51"/>
    </row>
    <row r="4" spans="1:3" x14ac:dyDescent="0.2">
      <c r="A4" s="110" t="s">
        <v>17</v>
      </c>
      <c r="B4" s="110"/>
      <c r="C4" s="110"/>
    </row>
    <row r="5" spans="1:3" s="28" customFormat="1" ht="24.75" customHeight="1" x14ac:dyDescent="0.2">
      <c r="A5" s="109" t="s">
        <v>152</v>
      </c>
      <c r="B5" s="109"/>
      <c r="C5" s="109"/>
    </row>
    <row r="6" spans="1:3" s="28" customFormat="1" x14ac:dyDescent="0.2">
      <c r="A6" s="52" t="s">
        <v>29</v>
      </c>
      <c r="B6" s="53" t="s">
        <v>18</v>
      </c>
      <c r="C6" s="54" t="s">
        <v>19</v>
      </c>
    </row>
    <row r="7" spans="1:3" s="28" customFormat="1" x14ac:dyDescent="0.2">
      <c r="A7" s="52">
        <v>1</v>
      </c>
      <c r="B7" s="53" t="s">
        <v>131</v>
      </c>
      <c r="C7" s="55">
        <f>SUM(C8:C9)</f>
        <v>0.20429999999999998</v>
      </c>
    </row>
    <row r="8" spans="1:3" x14ac:dyDescent="0.2">
      <c r="A8" s="56" t="s">
        <v>30</v>
      </c>
      <c r="B8" s="57" t="s">
        <v>132</v>
      </c>
      <c r="C8" s="58">
        <v>8.3299999999999999E-2</v>
      </c>
    </row>
    <row r="9" spans="1:3" x14ac:dyDescent="0.2">
      <c r="A9" s="56" t="s">
        <v>31</v>
      </c>
      <c r="B9" s="57" t="s">
        <v>133</v>
      </c>
      <c r="C9" s="58">
        <v>0.121</v>
      </c>
    </row>
    <row r="10" spans="1:3" s="28" customFormat="1" ht="24" x14ac:dyDescent="0.2">
      <c r="A10" s="59">
        <v>2</v>
      </c>
      <c r="B10" s="60" t="s">
        <v>130</v>
      </c>
      <c r="C10" s="61">
        <f>SUM(C11:C18)</f>
        <v>0.36800000000000005</v>
      </c>
    </row>
    <row r="11" spans="1:3" x14ac:dyDescent="0.2">
      <c r="A11" s="56" t="s">
        <v>32</v>
      </c>
      <c r="B11" s="62" t="s">
        <v>20</v>
      </c>
      <c r="C11" s="58">
        <v>0.2</v>
      </c>
    </row>
    <row r="12" spans="1:3" x14ac:dyDescent="0.2">
      <c r="A12" s="56" t="s">
        <v>33</v>
      </c>
      <c r="B12" s="62" t="s">
        <v>128</v>
      </c>
      <c r="C12" s="58">
        <v>1.4999999999999999E-2</v>
      </c>
    </row>
    <row r="13" spans="1:3" x14ac:dyDescent="0.2">
      <c r="A13" s="56" t="s">
        <v>34</v>
      </c>
      <c r="B13" s="62" t="s">
        <v>21</v>
      </c>
      <c r="C13" s="58">
        <v>0.01</v>
      </c>
    </row>
    <row r="14" spans="1:3" x14ac:dyDescent="0.2">
      <c r="A14" s="56" t="s">
        <v>35</v>
      </c>
      <c r="B14" s="62" t="s">
        <v>22</v>
      </c>
      <c r="C14" s="58">
        <v>6.0000000000000001E-3</v>
      </c>
    </row>
    <row r="15" spans="1:3" x14ac:dyDescent="0.2">
      <c r="A15" s="56" t="s">
        <v>36</v>
      </c>
      <c r="B15" s="62" t="s">
        <v>23</v>
      </c>
      <c r="C15" s="58">
        <v>2E-3</v>
      </c>
    </row>
    <row r="16" spans="1:3" x14ac:dyDescent="0.2">
      <c r="A16" s="56" t="s">
        <v>37</v>
      </c>
      <c r="B16" s="62" t="s">
        <v>24</v>
      </c>
      <c r="C16" s="58">
        <v>2.5000000000000001E-2</v>
      </c>
    </row>
    <row r="17" spans="1:3" x14ac:dyDescent="0.2">
      <c r="A17" s="56" t="s">
        <v>38</v>
      </c>
      <c r="B17" s="62" t="s">
        <v>25</v>
      </c>
      <c r="C17" s="58">
        <v>0.03</v>
      </c>
    </row>
    <row r="18" spans="1:3" x14ac:dyDescent="0.2">
      <c r="A18" s="56" t="s">
        <v>39</v>
      </c>
      <c r="B18" s="62" t="s">
        <v>129</v>
      </c>
      <c r="C18" s="58">
        <v>0.08</v>
      </c>
    </row>
    <row r="19" spans="1:3" s="28" customFormat="1" x14ac:dyDescent="0.2">
      <c r="A19" s="52">
        <v>3</v>
      </c>
      <c r="B19" s="53" t="s">
        <v>134</v>
      </c>
      <c r="C19" s="61">
        <f>SUM(C20:C25)</f>
        <v>6.7100000000000007E-2</v>
      </c>
    </row>
    <row r="20" spans="1:3" x14ac:dyDescent="0.2">
      <c r="A20" s="56" t="s">
        <v>40</v>
      </c>
      <c r="B20" s="57" t="s">
        <v>135</v>
      </c>
      <c r="C20" s="58">
        <v>1.8100000000000002E-2</v>
      </c>
    </row>
    <row r="21" spans="1:3" x14ac:dyDescent="0.2">
      <c r="A21" s="56" t="s">
        <v>41</v>
      </c>
      <c r="B21" s="57" t="s">
        <v>136</v>
      </c>
      <c r="C21" s="58">
        <v>1.4E-3</v>
      </c>
    </row>
    <row r="22" spans="1:3" ht="36" x14ac:dyDescent="0.2">
      <c r="A22" s="56" t="s">
        <v>42</v>
      </c>
      <c r="B22" s="57" t="s">
        <v>137</v>
      </c>
      <c r="C22" s="58">
        <v>4.0500000000000001E-2</v>
      </c>
    </row>
    <row r="23" spans="1:3" x14ac:dyDescent="0.2">
      <c r="A23" s="56" t="s">
        <v>43</v>
      </c>
      <c r="B23" s="57" t="s">
        <v>138</v>
      </c>
      <c r="C23" s="58">
        <v>1.9E-3</v>
      </c>
    </row>
    <row r="24" spans="1:3" ht="24" x14ac:dyDescent="0.2">
      <c r="A24" s="56" t="s">
        <v>44</v>
      </c>
      <c r="B24" s="57" t="s">
        <v>139</v>
      </c>
      <c r="C24" s="58">
        <v>6.9999999999999999E-4</v>
      </c>
    </row>
    <row r="25" spans="1:3" ht="36" x14ac:dyDescent="0.2">
      <c r="A25" s="56" t="s">
        <v>90</v>
      </c>
      <c r="B25" s="57" t="s">
        <v>140</v>
      </c>
      <c r="C25" s="58">
        <v>4.4999999999999997E-3</v>
      </c>
    </row>
    <row r="26" spans="1:3" s="28" customFormat="1" x14ac:dyDescent="0.2">
      <c r="A26" s="52">
        <v>4</v>
      </c>
      <c r="B26" s="63" t="s">
        <v>141</v>
      </c>
      <c r="C26" s="61">
        <f>SUM(C27:C32)</f>
        <v>0.1555</v>
      </c>
    </row>
    <row r="27" spans="1:3" ht="24" x14ac:dyDescent="0.2">
      <c r="A27" s="56" t="s">
        <v>45</v>
      </c>
      <c r="B27" s="57" t="s">
        <v>146</v>
      </c>
      <c r="C27" s="58">
        <v>9.4999999999999998E-3</v>
      </c>
    </row>
    <row r="28" spans="1:3" ht="24" x14ac:dyDescent="0.2">
      <c r="A28" s="56" t="s">
        <v>46</v>
      </c>
      <c r="B28" s="57" t="s">
        <v>147</v>
      </c>
      <c r="C28" s="58">
        <v>4.1700000000000001E-2</v>
      </c>
    </row>
    <row r="29" spans="1:3" ht="24" x14ac:dyDescent="0.2">
      <c r="A29" s="56" t="s">
        <v>142</v>
      </c>
      <c r="B29" s="57" t="s">
        <v>148</v>
      </c>
      <c r="C29" s="58">
        <v>1E-3</v>
      </c>
    </row>
    <row r="30" spans="1:3" ht="24" x14ac:dyDescent="0.2">
      <c r="A30" s="56" t="s">
        <v>143</v>
      </c>
      <c r="B30" s="57" t="s">
        <v>149</v>
      </c>
      <c r="C30" s="58">
        <v>6.3E-3</v>
      </c>
    </row>
    <row r="31" spans="1:3" ht="24" x14ac:dyDescent="0.2">
      <c r="A31" s="56" t="s">
        <v>144</v>
      </c>
      <c r="B31" s="57" t="s">
        <v>150</v>
      </c>
      <c r="C31" s="58">
        <v>2.0000000000000001E-4</v>
      </c>
    </row>
    <row r="32" spans="1:3" ht="24" x14ac:dyDescent="0.2">
      <c r="A32" s="56" t="s">
        <v>145</v>
      </c>
      <c r="B32" s="57" t="s">
        <v>151</v>
      </c>
      <c r="C32" s="58">
        <v>9.6799999999999997E-2</v>
      </c>
    </row>
    <row r="33" spans="1:3" x14ac:dyDescent="0.2">
      <c r="A33" s="108" t="s">
        <v>26</v>
      </c>
      <c r="B33" s="108"/>
      <c r="C33" s="55">
        <f>SUM(C7,C10,C19,C26)</f>
        <v>0.79490000000000005</v>
      </c>
    </row>
  </sheetData>
  <mergeCells count="5">
    <mergeCell ref="A33:B33"/>
    <mergeCell ref="A5:C5"/>
    <mergeCell ref="A4:C4"/>
    <mergeCell ref="A2:C2"/>
    <mergeCell ref="A1:C1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outlinePr summaryBelow="0"/>
  </sheetPr>
  <dimension ref="A1:Z173"/>
  <sheetViews>
    <sheetView zoomScale="90" zoomScaleNormal="90" workbookViewId="0">
      <pane xSplit="2" ySplit="8" topLeftCell="C90" activePane="bottomRight" state="frozen"/>
      <selection activeCell="B13" sqref="B13"/>
      <selection pane="topRight" activeCell="B13" sqref="B13"/>
      <selection pane="bottomLeft" activeCell="B13" sqref="B13"/>
      <selection pane="bottomRight" activeCell="F173" sqref="F173"/>
    </sheetView>
  </sheetViews>
  <sheetFormatPr defaultColWidth="9.42578125" defaultRowHeight="12" outlineLevelRow="2" outlineLevelCol="1" x14ac:dyDescent="0.25"/>
  <cols>
    <col min="1" max="1" width="5.28515625" style="3" bestFit="1" customWidth="1"/>
    <col min="2" max="2" width="60" style="3" customWidth="1"/>
    <col min="3" max="3" width="6.85546875" style="3" bestFit="1" customWidth="1"/>
    <col min="4" max="4" width="6.85546875" style="3" customWidth="1" outlineLevel="1"/>
    <col min="5" max="5" width="12" style="3" bestFit="1" customWidth="1" outlineLevel="1"/>
    <col min="6" max="6" width="12.42578125" style="3" bestFit="1" customWidth="1"/>
    <col min="7" max="16" width="9.42578125" style="3"/>
    <col min="17" max="17" width="11" style="3" bestFit="1" customWidth="1"/>
    <col min="18" max="21" width="9.42578125" style="3"/>
    <col min="22" max="22" width="11" style="3" bestFit="1" customWidth="1"/>
    <col min="23" max="24" width="9.42578125" style="3"/>
    <col min="25" max="26" width="11.140625" style="3" bestFit="1" customWidth="1"/>
    <col min="27" max="16384" width="9.42578125" style="3"/>
  </cols>
  <sheetData>
    <row r="1" spans="1:26" x14ac:dyDescent="0.25">
      <c r="A1" s="112" t="s">
        <v>0</v>
      </c>
      <c r="B1" s="112"/>
      <c r="C1" s="112"/>
      <c r="D1" s="112"/>
      <c r="E1" s="112"/>
      <c r="F1" s="112"/>
    </row>
    <row r="2" spans="1:26" x14ac:dyDescent="0.25">
      <c r="A2" s="112" t="s">
        <v>16</v>
      </c>
      <c r="B2" s="112"/>
      <c r="C2" s="112"/>
      <c r="D2" s="112"/>
      <c r="E2" s="112"/>
      <c r="F2" s="112"/>
    </row>
    <row r="4" spans="1:26" x14ac:dyDescent="0.25">
      <c r="B4" s="5"/>
      <c r="C4" s="5"/>
      <c r="D4" s="5"/>
      <c r="E4" s="5"/>
      <c r="F4" s="5"/>
    </row>
    <row r="5" spans="1:26" s="4" customFormat="1" x14ac:dyDescent="0.25">
      <c r="A5" s="5" t="s">
        <v>228</v>
      </c>
      <c r="E5" s="113" t="s">
        <v>229</v>
      </c>
      <c r="F5" s="113"/>
    </row>
    <row r="6" spans="1:26" s="4" customFormat="1" x14ac:dyDescent="0.25">
      <c r="A6" s="6" t="s">
        <v>29</v>
      </c>
      <c r="B6" s="7" t="s">
        <v>18</v>
      </c>
      <c r="C6" s="7" t="s">
        <v>27</v>
      </c>
      <c r="D6" s="7" t="s">
        <v>225</v>
      </c>
      <c r="E6" s="7" t="s">
        <v>226</v>
      </c>
      <c r="F6" s="7" t="s">
        <v>227</v>
      </c>
      <c r="G6" s="6" t="s">
        <v>70</v>
      </c>
      <c r="H6" s="6" t="s">
        <v>71</v>
      </c>
      <c r="I6" s="6" t="s">
        <v>72</v>
      </c>
      <c r="J6" s="6" t="s">
        <v>73</v>
      </c>
      <c r="K6" s="6" t="s">
        <v>74</v>
      </c>
      <c r="L6" s="6" t="s">
        <v>75</v>
      </c>
      <c r="M6" s="6" t="s">
        <v>76</v>
      </c>
      <c r="N6" s="6" t="s">
        <v>77</v>
      </c>
      <c r="O6" s="6" t="s">
        <v>78</v>
      </c>
      <c r="P6" s="6" t="s">
        <v>79</v>
      </c>
      <c r="Q6" s="6" t="s">
        <v>80</v>
      </c>
      <c r="R6" s="6" t="s">
        <v>81</v>
      </c>
      <c r="S6" s="6" t="s">
        <v>82</v>
      </c>
      <c r="T6" s="6" t="s">
        <v>83</v>
      </c>
      <c r="U6" s="6" t="s">
        <v>84</v>
      </c>
      <c r="V6" s="6" t="s">
        <v>85</v>
      </c>
      <c r="W6" s="6" t="s">
        <v>86</v>
      </c>
      <c r="X6" s="6" t="s">
        <v>87</v>
      </c>
      <c r="Y6" s="6" t="s">
        <v>88</v>
      </c>
      <c r="Z6" s="6" t="s">
        <v>89</v>
      </c>
    </row>
    <row r="7" spans="1:26" s="4" customFormat="1" collapsed="1" x14ac:dyDescent="0.25">
      <c r="A7" s="21">
        <v>1</v>
      </c>
      <c r="B7" s="8" t="s">
        <v>28</v>
      </c>
      <c r="C7" s="8"/>
      <c r="D7" s="21"/>
      <c r="E7" s="22"/>
      <c r="F7" s="23">
        <f>SUM(F8,F26)</f>
        <v>224094.01</v>
      </c>
      <c r="G7" s="23">
        <f t="shared" ref="G7:Z7" si="0">SUM(G8,G26)</f>
        <v>0</v>
      </c>
      <c r="H7" s="23">
        <f t="shared" si="0"/>
        <v>0</v>
      </c>
      <c r="I7" s="23">
        <f t="shared" si="0"/>
        <v>0</v>
      </c>
      <c r="J7" s="23">
        <f t="shared" si="0"/>
        <v>0</v>
      </c>
      <c r="K7" s="23">
        <f t="shared" si="0"/>
        <v>0</v>
      </c>
      <c r="L7" s="23">
        <f t="shared" si="0"/>
        <v>0</v>
      </c>
      <c r="M7" s="23">
        <f t="shared" si="0"/>
        <v>0</v>
      </c>
      <c r="N7" s="23">
        <f t="shared" si="0"/>
        <v>0</v>
      </c>
      <c r="O7" s="23">
        <f t="shared" si="0"/>
        <v>0</v>
      </c>
      <c r="P7" s="23">
        <f t="shared" si="0"/>
        <v>0</v>
      </c>
      <c r="Q7" s="23">
        <f t="shared" si="0"/>
        <v>134456.40600000002</v>
      </c>
      <c r="R7" s="23">
        <f t="shared" si="0"/>
        <v>0</v>
      </c>
      <c r="S7" s="23">
        <f t="shared" si="0"/>
        <v>0</v>
      </c>
      <c r="T7" s="23">
        <f t="shared" si="0"/>
        <v>0</v>
      </c>
      <c r="U7" s="23">
        <f t="shared" si="0"/>
        <v>0</v>
      </c>
      <c r="V7" s="23">
        <f t="shared" si="0"/>
        <v>0</v>
      </c>
      <c r="W7" s="23">
        <f t="shared" si="0"/>
        <v>0</v>
      </c>
      <c r="X7" s="23">
        <f t="shared" si="0"/>
        <v>0</v>
      </c>
      <c r="Y7" s="23">
        <f>SUM(Y8,Y26)</f>
        <v>134456.40600000002</v>
      </c>
      <c r="Z7" s="23">
        <f t="shared" si="0"/>
        <v>0</v>
      </c>
    </row>
    <row r="8" spans="1:26" hidden="1" outlineLevel="1" x14ac:dyDescent="0.25">
      <c r="A8" s="9" t="s">
        <v>30</v>
      </c>
      <c r="B8" s="10" t="s">
        <v>47</v>
      </c>
      <c r="C8" s="10"/>
      <c r="D8" s="9"/>
      <c r="E8" s="19"/>
      <c r="F8" s="17">
        <f>SUM(F9:F22,F23:F25)</f>
        <v>190964.71</v>
      </c>
      <c r="G8" s="17">
        <f t="shared" ref="G8:Z8" si="1">SUM(G9:G22,G23:G25)</f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17">
        <f t="shared" si="1"/>
        <v>0</v>
      </c>
      <c r="P8" s="17">
        <f t="shared" si="1"/>
        <v>0</v>
      </c>
      <c r="Q8" s="17">
        <f t="shared" si="1"/>
        <v>114578.82600000002</v>
      </c>
      <c r="R8" s="17">
        <f t="shared" si="1"/>
        <v>0</v>
      </c>
      <c r="S8" s="17">
        <f t="shared" si="1"/>
        <v>0</v>
      </c>
      <c r="T8" s="17">
        <f t="shared" si="1"/>
        <v>0</v>
      </c>
      <c r="U8" s="17">
        <f t="shared" si="1"/>
        <v>0</v>
      </c>
      <c r="V8" s="17">
        <f t="shared" si="1"/>
        <v>0</v>
      </c>
      <c r="W8" s="17">
        <f t="shared" si="1"/>
        <v>0</v>
      </c>
      <c r="X8" s="17">
        <f t="shared" si="1"/>
        <v>0</v>
      </c>
      <c r="Y8" s="17">
        <f>SUM(Y9:Y22,Y23:Y25)</f>
        <v>114578.82600000002</v>
      </c>
      <c r="Z8" s="17">
        <f t="shared" si="1"/>
        <v>0</v>
      </c>
    </row>
    <row r="9" spans="1:26" hidden="1" outlineLevel="2" x14ac:dyDescent="0.25">
      <c r="A9" s="11" t="s">
        <v>91</v>
      </c>
      <c r="B9" s="12" t="s">
        <v>193</v>
      </c>
      <c r="C9" s="13" t="s">
        <v>51</v>
      </c>
      <c r="D9" s="11">
        <v>4</v>
      </c>
      <c r="E9" s="14">
        <v>5639</v>
      </c>
      <c r="F9" s="16">
        <f>D9*E9</f>
        <v>22556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>
        <f t="shared" ref="Q9:Q25" si="2">F9*60%</f>
        <v>13533.6</v>
      </c>
      <c r="R9" s="16"/>
      <c r="S9" s="16"/>
      <c r="T9" s="16"/>
      <c r="U9" s="16"/>
      <c r="V9" s="16"/>
      <c r="W9" s="16"/>
      <c r="X9" s="16"/>
      <c r="Y9" s="16">
        <f>$F$9*60%</f>
        <v>13533.6</v>
      </c>
      <c r="Z9" s="16"/>
    </row>
    <row r="10" spans="1:26" hidden="1" outlineLevel="2" x14ac:dyDescent="0.25">
      <c r="A10" s="11" t="s">
        <v>92</v>
      </c>
      <c r="B10" s="12" t="s">
        <v>194</v>
      </c>
      <c r="C10" s="13" t="s">
        <v>51</v>
      </c>
      <c r="D10" s="11">
        <v>4</v>
      </c>
      <c r="E10" s="14">
        <v>799</v>
      </c>
      <c r="F10" s="16">
        <f t="shared" ref="F10:F24" si="3">D10*E10</f>
        <v>3196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2"/>
        <v>1917.6</v>
      </c>
      <c r="R10" s="16"/>
      <c r="S10" s="16"/>
      <c r="T10" s="16"/>
      <c r="U10" s="16"/>
      <c r="V10" s="16"/>
      <c r="W10" s="16"/>
      <c r="X10" s="16"/>
      <c r="Y10" s="16">
        <f>$F$10*60%</f>
        <v>1917.6</v>
      </c>
      <c r="Z10" s="16"/>
    </row>
    <row r="11" spans="1:26" hidden="1" outlineLevel="2" x14ac:dyDescent="0.25">
      <c r="A11" s="11" t="s">
        <v>93</v>
      </c>
      <c r="B11" s="12" t="s">
        <v>195</v>
      </c>
      <c r="C11" s="13" t="s">
        <v>51</v>
      </c>
      <c r="D11" s="11">
        <v>8</v>
      </c>
      <c r="E11" s="14">
        <v>839</v>
      </c>
      <c r="F11" s="16">
        <f t="shared" si="3"/>
        <v>6712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2"/>
        <v>4027.2</v>
      </c>
      <c r="R11" s="16"/>
      <c r="S11" s="16"/>
      <c r="T11" s="16"/>
      <c r="U11" s="16"/>
      <c r="V11" s="16"/>
      <c r="W11" s="16"/>
      <c r="X11" s="16"/>
      <c r="Y11" s="16">
        <f>$F$11*60%</f>
        <v>4027.2</v>
      </c>
      <c r="Z11" s="16"/>
    </row>
    <row r="12" spans="1:26" hidden="1" outlineLevel="2" x14ac:dyDescent="0.25">
      <c r="A12" s="11" t="s">
        <v>94</v>
      </c>
      <c r="B12" s="12" t="s">
        <v>332</v>
      </c>
      <c r="C12" s="13" t="s">
        <v>51</v>
      </c>
      <c r="D12" s="11">
        <v>4</v>
      </c>
      <c r="E12" s="14">
        <v>297.99</v>
      </c>
      <c r="F12" s="16">
        <f t="shared" si="3"/>
        <v>1191.96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2"/>
        <v>715.17600000000004</v>
      </c>
      <c r="R12" s="16"/>
      <c r="S12" s="16"/>
      <c r="T12" s="16"/>
      <c r="U12" s="16"/>
      <c r="V12" s="16"/>
      <c r="W12" s="16"/>
      <c r="X12" s="16"/>
      <c r="Y12" s="16">
        <f>$F$12*60%</f>
        <v>715.17600000000004</v>
      </c>
      <c r="Z12" s="16"/>
    </row>
    <row r="13" spans="1:26" hidden="1" outlineLevel="2" x14ac:dyDescent="0.25">
      <c r="A13" s="11" t="s">
        <v>95</v>
      </c>
      <c r="B13" s="12" t="s">
        <v>196</v>
      </c>
      <c r="C13" s="13" t="s">
        <v>51</v>
      </c>
      <c r="D13" s="11">
        <v>4</v>
      </c>
      <c r="E13" s="14">
        <v>589</v>
      </c>
      <c r="F13" s="16">
        <f t="shared" si="3"/>
        <v>2356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f t="shared" si="2"/>
        <v>1413.6</v>
      </c>
      <c r="R13" s="16"/>
      <c r="S13" s="16"/>
      <c r="T13" s="16"/>
      <c r="U13" s="16"/>
      <c r="V13" s="16"/>
      <c r="W13" s="16"/>
      <c r="X13" s="16"/>
      <c r="Y13" s="16">
        <f>$F$13*60%</f>
        <v>1413.6</v>
      </c>
      <c r="Z13" s="16"/>
    </row>
    <row r="14" spans="1:26" hidden="1" outlineLevel="2" x14ac:dyDescent="0.25">
      <c r="A14" s="11" t="s">
        <v>214</v>
      </c>
      <c r="B14" s="12" t="s">
        <v>197</v>
      </c>
      <c r="C14" s="13" t="s">
        <v>51</v>
      </c>
      <c r="D14" s="11">
        <v>31</v>
      </c>
      <c r="E14" s="14">
        <v>184</v>
      </c>
      <c r="F14" s="16">
        <f t="shared" si="3"/>
        <v>5704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>
        <f t="shared" si="2"/>
        <v>3422.4</v>
      </c>
      <c r="R14" s="16"/>
      <c r="S14" s="16"/>
      <c r="T14" s="16"/>
      <c r="U14" s="16"/>
      <c r="V14" s="16"/>
      <c r="W14" s="16"/>
      <c r="X14" s="16"/>
      <c r="Y14" s="16">
        <f>$F$14*60%</f>
        <v>3422.4</v>
      </c>
      <c r="Z14" s="16"/>
    </row>
    <row r="15" spans="1:26" hidden="1" outlineLevel="2" x14ac:dyDescent="0.25">
      <c r="A15" s="11" t="s">
        <v>215</v>
      </c>
      <c r="B15" s="12" t="s">
        <v>198</v>
      </c>
      <c r="C15" s="13" t="s">
        <v>51</v>
      </c>
      <c r="D15" s="11">
        <v>10</v>
      </c>
      <c r="E15" s="14">
        <v>434</v>
      </c>
      <c r="F15" s="16">
        <f t="shared" si="3"/>
        <v>4340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2"/>
        <v>2604</v>
      </c>
      <c r="R15" s="16"/>
      <c r="S15" s="16"/>
      <c r="T15" s="16"/>
      <c r="U15" s="16"/>
      <c r="V15" s="16"/>
      <c r="W15" s="16"/>
      <c r="X15" s="16"/>
      <c r="Y15" s="16">
        <f>$F$15*60%</f>
        <v>2604</v>
      </c>
      <c r="Z15" s="16"/>
    </row>
    <row r="16" spans="1:26" hidden="1" outlineLevel="2" x14ac:dyDescent="0.25">
      <c r="A16" s="11" t="s">
        <v>216</v>
      </c>
      <c r="B16" s="12" t="s">
        <v>199</v>
      </c>
      <c r="C16" s="13" t="s">
        <v>51</v>
      </c>
      <c r="D16" s="11">
        <v>5</v>
      </c>
      <c r="E16" s="14">
        <v>2787.9</v>
      </c>
      <c r="F16" s="16">
        <f t="shared" si="3"/>
        <v>13939.5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2"/>
        <v>8363.6999999999989</v>
      </c>
      <c r="R16" s="16"/>
      <c r="S16" s="16"/>
      <c r="T16" s="16"/>
      <c r="U16" s="16"/>
      <c r="V16" s="16"/>
      <c r="W16" s="16"/>
      <c r="X16" s="16"/>
      <c r="Y16" s="16">
        <f>$F$16*60%</f>
        <v>8363.6999999999989</v>
      </c>
      <c r="Z16" s="16"/>
    </row>
    <row r="17" spans="1:26" hidden="1" outlineLevel="2" x14ac:dyDescent="0.25">
      <c r="A17" s="11" t="s">
        <v>217</v>
      </c>
      <c r="B17" s="12" t="s">
        <v>205</v>
      </c>
      <c r="C17" s="13" t="s">
        <v>51</v>
      </c>
      <c r="D17" s="11">
        <v>2</v>
      </c>
      <c r="E17" s="14">
        <v>2699</v>
      </c>
      <c r="F17" s="16">
        <f t="shared" si="3"/>
        <v>5398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>
        <f t="shared" si="2"/>
        <v>3238.7999999999997</v>
      </c>
      <c r="R17" s="16"/>
      <c r="S17" s="16"/>
      <c r="T17" s="16"/>
      <c r="U17" s="16"/>
      <c r="V17" s="16"/>
      <c r="W17" s="16"/>
      <c r="X17" s="16"/>
      <c r="Y17" s="16">
        <f>$F$17*60%</f>
        <v>3238.7999999999997</v>
      </c>
      <c r="Z17" s="16"/>
    </row>
    <row r="18" spans="1:26" hidden="1" outlineLevel="2" x14ac:dyDescent="0.25">
      <c r="A18" s="11" t="s">
        <v>218</v>
      </c>
      <c r="B18" s="12" t="s">
        <v>206</v>
      </c>
      <c r="C18" s="13" t="s">
        <v>51</v>
      </c>
      <c r="D18" s="11">
        <v>2</v>
      </c>
      <c r="E18" s="14">
        <v>3999</v>
      </c>
      <c r="F18" s="16">
        <f t="shared" si="3"/>
        <v>7998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>
        <f t="shared" si="2"/>
        <v>4798.8</v>
      </c>
      <c r="R18" s="16"/>
      <c r="S18" s="16"/>
      <c r="T18" s="16"/>
      <c r="U18" s="16"/>
      <c r="V18" s="16"/>
      <c r="W18" s="16"/>
      <c r="X18" s="16"/>
      <c r="Y18" s="16">
        <f>$F$18*60%</f>
        <v>4798.8</v>
      </c>
      <c r="Z18" s="16"/>
    </row>
    <row r="19" spans="1:26" hidden="1" outlineLevel="2" x14ac:dyDescent="0.25">
      <c r="A19" s="11" t="s">
        <v>219</v>
      </c>
      <c r="B19" s="12" t="s">
        <v>209</v>
      </c>
      <c r="C19" s="13" t="s">
        <v>51</v>
      </c>
      <c r="D19" s="11">
        <v>27</v>
      </c>
      <c r="E19" s="14">
        <v>2220</v>
      </c>
      <c r="F19" s="16">
        <f t="shared" si="3"/>
        <v>59940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>
        <f t="shared" si="2"/>
        <v>35964</v>
      </c>
      <c r="R19" s="16"/>
      <c r="S19" s="16"/>
      <c r="T19" s="16"/>
      <c r="U19" s="16"/>
      <c r="V19" s="16"/>
      <c r="W19" s="16"/>
      <c r="X19" s="16"/>
      <c r="Y19" s="16">
        <f>$F$19*60%</f>
        <v>35964</v>
      </c>
      <c r="Z19" s="16"/>
    </row>
    <row r="20" spans="1:26" hidden="1" outlineLevel="2" x14ac:dyDescent="0.25">
      <c r="A20" s="11" t="s">
        <v>220</v>
      </c>
      <c r="B20" s="12" t="s">
        <v>212</v>
      </c>
      <c r="C20" s="13" t="s">
        <v>51</v>
      </c>
      <c r="D20" s="11">
        <v>27</v>
      </c>
      <c r="E20" s="14">
        <v>428</v>
      </c>
      <c r="F20" s="16">
        <f t="shared" si="3"/>
        <v>11556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f t="shared" si="2"/>
        <v>6933.5999999999995</v>
      </c>
      <c r="R20" s="16"/>
      <c r="S20" s="16"/>
      <c r="T20" s="16"/>
      <c r="U20" s="16"/>
      <c r="V20" s="16"/>
      <c r="W20" s="16"/>
      <c r="X20" s="16"/>
      <c r="Y20" s="16">
        <f>$F$20*60%</f>
        <v>6933.5999999999995</v>
      </c>
      <c r="Z20" s="16"/>
    </row>
    <row r="21" spans="1:26" hidden="1" outlineLevel="2" x14ac:dyDescent="0.25">
      <c r="A21" s="11" t="s">
        <v>221</v>
      </c>
      <c r="B21" s="12" t="s">
        <v>210</v>
      </c>
      <c r="C21" s="13" t="s">
        <v>51</v>
      </c>
      <c r="D21" s="11">
        <v>27</v>
      </c>
      <c r="E21" s="14">
        <v>90</v>
      </c>
      <c r="F21" s="16">
        <f t="shared" si="3"/>
        <v>2430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>
        <f t="shared" si="2"/>
        <v>1458</v>
      </c>
      <c r="R21" s="16"/>
      <c r="S21" s="16"/>
      <c r="T21" s="16"/>
      <c r="U21" s="16"/>
      <c r="V21" s="16"/>
      <c r="W21" s="16"/>
      <c r="X21" s="16"/>
      <c r="Y21" s="16">
        <f>$F$21*60%</f>
        <v>1458</v>
      </c>
      <c r="Z21" s="16"/>
    </row>
    <row r="22" spans="1:26" hidden="1" outlineLevel="2" x14ac:dyDescent="0.25">
      <c r="A22" s="11" t="s">
        <v>222</v>
      </c>
      <c r="B22" s="12" t="s">
        <v>211</v>
      </c>
      <c r="C22" s="13" t="s">
        <v>51</v>
      </c>
      <c r="D22" s="11">
        <v>27</v>
      </c>
      <c r="E22" s="14">
        <v>68</v>
      </c>
      <c r="F22" s="16">
        <f t="shared" si="3"/>
        <v>1836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2"/>
        <v>1101.5999999999999</v>
      </c>
      <c r="R22" s="16"/>
      <c r="S22" s="16"/>
      <c r="T22" s="16"/>
      <c r="U22" s="16"/>
      <c r="V22" s="16"/>
      <c r="W22" s="16"/>
      <c r="X22" s="16"/>
      <c r="Y22" s="16">
        <f>$F$22*60%</f>
        <v>1101.5999999999999</v>
      </c>
      <c r="Z22" s="16"/>
    </row>
    <row r="23" spans="1:26" hidden="1" outlineLevel="2" x14ac:dyDescent="0.25">
      <c r="A23" s="11" t="s">
        <v>223</v>
      </c>
      <c r="B23" s="15" t="s">
        <v>232</v>
      </c>
      <c r="C23" s="13" t="s">
        <v>51</v>
      </c>
      <c r="D23" s="11">
        <v>5</v>
      </c>
      <c r="E23" s="14">
        <v>2729.09</v>
      </c>
      <c r="F23" s="16">
        <f t="shared" si="3"/>
        <v>13645.45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2"/>
        <v>8187.27</v>
      </c>
      <c r="R23" s="16"/>
      <c r="S23" s="16"/>
      <c r="T23" s="16"/>
      <c r="U23" s="16"/>
      <c r="V23" s="16"/>
      <c r="W23" s="16"/>
      <c r="X23" s="16"/>
      <c r="Y23" s="16">
        <f>$F$23*60%</f>
        <v>8187.27</v>
      </c>
      <c r="Z23" s="16"/>
    </row>
    <row r="24" spans="1:26" hidden="1" outlineLevel="2" x14ac:dyDescent="0.25">
      <c r="A24" s="11" t="s">
        <v>224</v>
      </c>
      <c r="B24" s="15" t="s">
        <v>231</v>
      </c>
      <c r="C24" s="13" t="s">
        <v>51</v>
      </c>
      <c r="D24" s="11">
        <v>10</v>
      </c>
      <c r="E24" s="14">
        <v>681.58</v>
      </c>
      <c r="F24" s="16">
        <f t="shared" si="3"/>
        <v>6815.8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2"/>
        <v>4089.48</v>
      </c>
      <c r="R24" s="16"/>
      <c r="S24" s="16"/>
      <c r="T24" s="16"/>
      <c r="U24" s="16"/>
      <c r="V24" s="16"/>
      <c r="W24" s="16"/>
      <c r="X24" s="16"/>
      <c r="Y24" s="16">
        <f>$F$24*60%</f>
        <v>4089.48</v>
      </c>
      <c r="Z24" s="16"/>
    </row>
    <row r="25" spans="1:26" hidden="1" outlineLevel="2" x14ac:dyDescent="0.25">
      <c r="A25" s="11" t="s">
        <v>230</v>
      </c>
      <c r="B25" s="15" t="s">
        <v>372</v>
      </c>
      <c r="C25" s="13" t="s">
        <v>362</v>
      </c>
      <c r="D25" s="11">
        <v>1</v>
      </c>
      <c r="E25" s="14">
        <v>21350</v>
      </c>
      <c r="F25" s="16">
        <f t="shared" ref="F25" si="4">D25*E25</f>
        <v>21350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2"/>
        <v>12810</v>
      </c>
      <c r="R25" s="16"/>
      <c r="S25" s="16"/>
      <c r="T25" s="16"/>
      <c r="U25" s="16"/>
      <c r="V25" s="16"/>
      <c r="W25" s="16"/>
      <c r="X25" s="16"/>
      <c r="Y25" s="16">
        <f>$F$25*60%</f>
        <v>12810</v>
      </c>
      <c r="Z25" s="16"/>
    </row>
    <row r="26" spans="1:26" hidden="1" outlineLevel="1" x14ac:dyDescent="0.25">
      <c r="A26" s="9" t="s">
        <v>31</v>
      </c>
      <c r="B26" s="10" t="s">
        <v>165</v>
      </c>
      <c r="C26" s="10"/>
      <c r="D26" s="9"/>
      <c r="E26" s="19"/>
      <c r="F26" s="17">
        <f>SUM(F27:F34)</f>
        <v>33129.300000000003</v>
      </c>
      <c r="G26" s="17">
        <f t="shared" ref="G26:Z26" si="5">SUM(G27:G34)</f>
        <v>0</v>
      </c>
      <c r="H26" s="17">
        <f t="shared" si="5"/>
        <v>0</v>
      </c>
      <c r="I26" s="17">
        <f t="shared" si="5"/>
        <v>0</v>
      </c>
      <c r="J26" s="17">
        <f t="shared" si="5"/>
        <v>0</v>
      </c>
      <c r="K26" s="17">
        <f t="shared" si="5"/>
        <v>0</v>
      </c>
      <c r="L26" s="17">
        <f t="shared" si="5"/>
        <v>0</v>
      </c>
      <c r="M26" s="17">
        <f t="shared" si="5"/>
        <v>0</v>
      </c>
      <c r="N26" s="17">
        <f t="shared" si="5"/>
        <v>0</v>
      </c>
      <c r="O26" s="17">
        <f t="shared" si="5"/>
        <v>0</v>
      </c>
      <c r="P26" s="17">
        <f t="shared" si="5"/>
        <v>0</v>
      </c>
      <c r="Q26" s="17">
        <f t="shared" si="5"/>
        <v>19877.580000000002</v>
      </c>
      <c r="R26" s="17">
        <f t="shared" si="5"/>
        <v>0</v>
      </c>
      <c r="S26" s="17">
        <f t="shared" si="5"/>
        <v>0</v>
      </c>
      <c r="T26" s="17">
        <f t="shared" si="5"/>
        <v>0</v>
      </c>
      <c r="U26" s="17">
        <f t="shared" si="5"/>
        <v>0</v>
      </c>
      <c r="V26" s="17">
        <f t="shared" si="5"/>
        <v>0</v>
      </c>
      <c r="W26" s="17">
        <f t="shared" si="5"/>
        <v>0</v>
      </c>
      <c r="X26" s="17">
        <f t="shared" si="5"/>
        <v>0</v>
      </c>
      <c r="Y26" s="17">
        <f>SUM(Y27:Y34)</f>
        <v>19877.580000000002</v>
      </c>
      <c r="Z26" s="17">
        <f t="shared" si="5"/>
        <v>0</v>
      </c>
    </row>
    <row r="27" spans="1:26" hidden="1" outlineLevel="2" x14ac:dyDescent="0.25">
      <c r="A27" s="11" t="s">
        <v>96</v>
      </c>
      <c r="B27" s="12" t="s">
        <v>201</v>
      </c>
      <c r="C27" s="13" t="s">
        <v>51</v>
      </c>
      <c r="D27" s="11">
        <v>6</v>
      </c>
      <c r="E27" s="14">
        <v>589.9</v>
      </c>
      <c r="F27" s="16">
        <f t="shared" ref="F27:F34" si="6">D27*E27</f>
        <v>3539.3999999999996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ref="Q27:Q34" si="7">F27*60%</f>
        <v>2123.64</v>
      </c>
      <c r="R27" s="16"/>
      <c r="S27" s="16"/>
      <c r="T27" s="16"/>
      <c r="U27" s="16"/>
      <c r="V27" s="16"/>
      <c r="W27" s="16"/>
      <c r="X27" s="16"/>
      <c r="Y27" s="16">
        <f>$F$27*60%</f>
        <v>2123.64</v>
      </c>
      <c r="Z27" s="16"/>
    </row>
    <row r="28" spans="1:26" hidden="1" outlineLevel="2" x14ac:dyDescent="0.25">
      <c r="A28" s="11" t="s">
        <v>97</v>
      </c>
      <c r="B28" s="12" t="s">
        <v>200</v>
      </c>
      <c r="C28" s="13" t="s">
        <v>51</v>
      </c>
      <c r="D28" s="11">
        <v>4</v>
      </c>
      <c r="E28" s="14">
        <v>799.9</v>
      </c>
      <c r="F28" s="16">
        <f t="shared" si="6"/>
        <v>3199.6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>
        <f t="shared" si="7"/>
        <v>1919.7599999999998</v>
      </c>
      <c r="R28" s="16"/>
      <c r="S28" s="16"/>
      <c r="T28" s="16"/>
      <c r="U28" s="16"/>
      <c r="V28" s="16"/>
      <c r="W28" s="16"/>
      <c r="X28" s="16"/>
      <c r="Y28" s="16">
        <f>$F$28*60%</f>
        <v>1919.7599999999998</v>
      </c>
      <c r="Z28" s="16"/>
    </row>
    <row r="29" spans="1:26" hidden="1" outlineLevel="2" x14ac:dyDescent="0.25">
      <c r="A29" s="11" t="s">
        <v>98</v>
      </c>
      <c r="B29" s="12" t="s">
        <v>202</v>
      </c>
      <c r="C29" s="13" t="s">
        <v>51</v>
      </c>
      <c r="D29" s="11">
        <v>4</v>
      </c>
      <c r="E29" s="14">
        <v>289.89999999999998</v>
      </c>
      <c r="F29" s="16">
        <f t="shared" si="6"/>
        <v>1159.5999999999999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>
        <f t="shared" si="7"/>
        <v>695.75999999999988</v>
      </c>
      <c r="R29" s="16"/>
      <c r="S29" s="16"/>
      <c r="T29" s="16"/>
      <c r="U29" s="16"/>
      <c r="V29" s="16"/>
      <c r="W29" s="16"/>
      <c r="X29" s="16"/>
      <c r="Y29" s="16">
        <f>$F$29*60%</f>
        <v>695.75999999999988</v>
      </c>
      <c r="Z29" s="16"/>
    </row>
    <row r="30" spans="1:26" hidden="1" outlineLevel="2" x14ac:dyDescent="0.25">
      <c r="A30" s="11" t="s">
        <v>99</v>
      </c>
      <c r="B30" s="12" t="s">
        <v>203</v>
      </c>
      <c r="C30" s="13" t="s">
        <v>51</v>
      </c>
      <c r="D30" s="11">
        <v>4</v>
      </c>
      <c r="E30" s="14">
        <v>359.9</v>
      </c>
      <c r="F30" s="16">
        <f t="shared" si="6"/>
        <v>1439.6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>
        <f t="shared" si="7"/>
        <v>863.75999999999988</v>
      </c>
      <c r="R30" s="16"/>
      <c r="S30" s="16"/>
      <c r="T30" s="16"/>
      <c r="U30" s="16"/>
      <c r="V30" s="16"/>
      <c r="W30" s="16"/>
      <c r="X30" s="16"/>
      <c r="Y30" s="16">
        <f>$F$30*60%</f>
        <v>863.75999999999988</v>
      </c>
      <c r="Z30" s="16"/>
    </row>
    <row r="31" spans="1:26" hidden="1" outlineLevel="2" x14ac:dyDescent="0.25">
      <c r="A31" s="11" t="s">
        <v>100</v>
      </c>
      <c r="B31" s="12" t="s">
        <v>204</v>
      </c>
      <c r="C31" s="13" t="s">
        <v>51</v>
      </c>
      <c r="D31" s="11">
        <v>1</v>
      </c>
      <c r="E31" s="14">
        <v>1369.9</v>
      </c>
      <c r="F31" s="16">
        <f t="shared" si="6"/>
        <v>1369.9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>
        <f t="shared" si="7"/>
        <v>821.94</v>
      </c>
      <c r="R31" s="16"/>
      <c r="S31" s="16"/>
      <c r="T31" s="16"/>
      <c r="U31" s="16"/>
      <c r="V31" s="16"/>
      <c r="W31" s="16"/>
      <c r="X31" s="16"/>
      <c r="Y31" s="16">
        <f>$F$31*60%</f>
        <v>821.94</v>
      </c>
      <c r="Z31" s="16"/>
    </row>
    <row r="32" spans="1:26" hidden="1" outlineLevel="2" x14ac:dyDescent="0.25">
      <c r="A32" s="11" t="s">
        <v>101</v>
      </c>
      <c r="B32" s="12" t="s">
        <v>207</v>
      </c>
      <c r="C32" s="13" t="s">
        <v>51</v>
      </c>
      <c r="D32" s="11">
        <v>18</v>
      </c>
      <c r="E32" s="14">
        <v>219.9</v>
      </c>
      <c r="F32" s="16">
        <f t="shared" si="6"/>
        <v>3958.2000000000003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>
        <f t="shared" si="7"/>
        <v>2374.92</v>
      </c>
      <c r="R32" s="16"/>
      <c r="S32" s="16"/>
      <c r="T32" s="16"/>
      <c r="U32" s="16"/>
      <c r="V32" s="16"/>
      <c r="W32" s="16"/>
      <c r="X32" s="16"/>
      <c r="Y32" s="16">
        <f>$F$32*60%</f>
        <v>2374.92</v>
      </c>
      <c r="Z32" s="16"/>
    </row>
    <row r="33" spans="1:26" hidden="1" outlineLevel="2" x14ac:dyDescent="0.25">
      <c r="A33" s="11" t="s">
        <v>102</v>
      </c>
      <c r="B33" s="12" t="s">
        <v>208</v>
      </c>
      <c r="C33" s="13" t="s">
        <v>51</v>
      </c>
      <c r="D33" s="11">
        <v>8</v>
      </c>
      <c r="E33" s="14">
        <v>575.9</v>
      </c>
      <c r="F33" s="16">
        <f t="shared" si="6"/>
        <v>4607.2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>
        <f t="shared" si="7"/>
        <v>2764.3199999999997</v>
      </c>
      <c r="R33" s="16"/>
      <c r="S33" s="16"/>
      <c r="T33" s="16"/>
      <c r="U33" s="16"/>
      <c r="V33" s="16"/>
      <c r="W33" s="16"/>
      <c r="X33" s="16"/>
      <c r="Y33" s="16">
        <f>$F$33*60%</f>
        <v>2764.3199999999997</v>
      </c>
      <c r="Z33" s="16"/>
    </row>
    <row r="34" spans="1:26" hidden="1" outlineLevel="2" x14ac:dyDescent="0.25">
      <c r="A34" s="11" t="s">
        <v>103</v>
      </c>
      <c r="B34" s="12" t="s">
        <v>213</v>
      </c>
      <c r="C34" s="13" t="s">
        <v>51</v>
      </c>
      <c r="D34" s="11">
        <v>42</v>
      </c>
      <c r="E34" s="14">
        <v>329.9</v>
      </c>
      <c r="F34" s="18">
        <f t="shared" si="6"/>
        <v>13855.8</v>
      </c>
      <c r="G34" s="18"/>
      <c r="H34" s="18"/>
      <c r="I34" s="18"/>
      <c r="J34" s="18"/>
      <c r="K34" s="18"/>
      <c r="L34" s="18"/>
      <c r="M34" s="18"/>
      <c r="N34" s="18"/>
      <c r="O34" s="18"/>
      <c r="P34" s="16"/>
      <c r="Q34" s="16">
        <f t="shared" si="7"/>
        <v>8313.48</v>
      </c>
      <c r="R34" s="18"/>
      <c r="S34" s="18"/>
      <c r="T34" s="18"/>
      <c r="U34" s="18"/>
      <c r="V34" s="18"/>
      <c r="W34" s="18"/>
      <c r="X34" s="18"/>
      <c r="Y34" s="16">
        <f>$F$34*60%</f>
        <v>8313.48</v>
      </c>
      <c r="Z34" s="16"/>
    </row>
    <row r="35" spans="1:26" s="4" customFormat="1" x14ac:dyDescent="0.25">
      <c r="A35" s="21">
        <v>2</v>
      </c>
      <c r="B35" s="8" t="s">
        <v>373</v>
      </c>
      <c r="C35" s="8"/>
      <c r="D35" s="21"/>
      <c r="E35" s="22"/>
      <c r="F35" s="23">
        <f>SUM(F36,F42,F48,F54,F60,F66,F72,F76,F79,F84,F100)</f>
        <v>5437063.5</v>
      </c>
      <c r="G35" s="23">
        <f t="shared" ref="G35:Z35" si="8">SUM(G36,G42,G48,G54,G60,G66,G72,G76,G79,G84,G100)</f>
        <v>0</v>
      </c>
      <c r="H35" s="23">
        <f t="shared" si="8"/>
        <v>0</v>
      </c>
      <c r="I35" s="23">
        <f t="shared" si="8"/>
        <v>0</v>
      </c>
      <c r="J35" s="23">
        <f t="shared" si="8"/>
        <v>0</v>
      </c>
      <c r="K35" s="23">
        <f t="shared" si="8"/>
        <v>0</v>
      </c>
      <c r="L35" s="23">
        <f t="shared" si="8"/>
        <v>0</v>
      </c>
      <c r="M35" s="23">
        <f t="shared" si="8"/>
        <v>0</v>
      </c>
      <c r="N35" s="23">
        <f t="shared" si="8"/>
        <v>0</v>
      </c>
      <c r="O35" s="23">
        <f t="shared" si="8"/>
        <v>0</v>
      </c>
      <c r="P35" s="23">
        <f t="shared" si="8"/>
        <v>0</v>
      </c>
      <c r="Q35" s="23">
        <f t="shared" si="8"/>
        <v>0</v>
      </c>
      <c r="R35" s="23">
        <f t="shared" si="8"/>
        <v>0</v>
      </c>
      <c r="S35" s="23">
        <f t="shared" si="8"/>
        <v>0</v>
      </c>
      <c r="T35" s="23">
        <f t="shared" si="8"/>
        <v>0</v>
      </c>
      <c r="U35" s="23">
        <f t="shared" si="8"/>
        <v>0</v>
      </c>
      <c r="V35" s="23">
        <f t="shared" si="8"/>
        <v>0</v>
      </c>
      <c r="W35" s="23">
        <f t="shared" si="8"/>
        <v>0</v>
      </c>
      <c r="X35" s="23">
        <f t="shared" si="8"/>
        <v>0</v>
      </c>
      <c r="Y35" s="23">
        <f>SUM(Y36,Y42,Y48,Y54,Y60,Y66,Y72,Y76,Y79,Y84,Y100)</f>
        <v>4349650.8</v>
      </c>
      <c r="Z35" s="23">
        <f t="shared" si="8"/>
        <v>0</v>
      </c>
    </row>
    <row r="36" spans="1:26" collapsed="1" x14ac:dyDescent="0.25">
      <c r="A36" s="9" t="s">
        <v>32</v>
      </c>
      <c r="B36" s="10" t="s">
        <v>368</v>
      </c>
      <c r="C36" s="10"/>
      <c r="D36" s="9"/>
      <c r="E36" s="20"/>
      <c r="F36" s="17">
        <f>SUM(F37:F41)</f>
        <v>311780</v>
      </c>
      <c r="G36" s="17">
        <f t="shared" ref="G36:Z36" si="9">SUM(G37:G41)</f>
        <v>0</v>
      </c>
      <c r="H36" s="17">
        <f t="shared" si="9"/>
        <v>0</v>
      </c>
      <c r="I36" s="17">
        <f t="shared" si="9"/>
        <v>0</v>
      </c>
      <c r="J36" s="17">
        <f t="shared" si="9"/>
        <v>0</v>
      </c>
      <c r="K36" s="17">
        <f t="shared" si="9"/>
        <v>0</v>
      </c>
      <c r="L36" s="17">
        <f t="shared" si="9"/>
        <v>0</v>
      </c>
      <c r="M36" s="17">
        <f t="shared" si="9"/>
        <v>0</v>
      </c>
      <c r="N36" s="17">
        <f t="shared" si="9"/>
        <v>0</v>
      </c>
      <c r="O36" s="17">
        <f t="shared" si="9"/>
        <v>0</v>
      </c>
      <c r="P36" s="17">
        <f t="shared" si="9"/>
        <v>0</v>
      </c>
      <c r="Q36" s="17">
        <f t="shared" si="9"/>
        <v>0</v>
      </c>
      <c r="R36" s="17">
        <f t="shared" si="9"/>
        <v>0</v>
      </c>
      <c r="S36" s="17">
        <f t="shared" si="9"/>
        <v>0</v>
      </c>
      <c r="T36" s="17">
        <f t="shared" si="9"/>
        <v>0</v>
      </c>
      <c r="U36" s="17">
        <f t="shared" si="9"/>
        <v>0</v>
      </c>
      <c r="V36" s="17">
        <f t="shared" si="9"/>
        <v>0</v>
      </c>
      <c r="W36" s="17">
        <f t="shared" si="9"/>
        <v>0</v>
      </c>
      <c r="X36" s="17">
        <f t="shared" si="9"/>
        <v>0</v>
      </c>
      <c r="Y36" s="17">
        <f>SUM(Y37:Y41)</f>
        <v>249424</v>
      </c>
      <c r="Z36" s="17">
        <f t="shared" si="9"/>
        <v>0</v>
      </c>
    </row>
    <row r="37" spans="1:26" hidden="1" outlineLevel="1" x14ac:dyDescent="0.25">
      <c r="A37" s="11" t="s">
        <v>104</v>
      </c>
      <c r="B37" s="12" t="s">
        <v>366</v>
      </c>
      <c r="C37" s="11" t="s">
        <v>362</v>
      </c>
      <c r="D37" s="11">
        <v>1</v>
      </c>
      <c r="E37" s="14">
        <v>97750</v>
      </c>
      <c r="F37" s="16">
        <f t="shared" ref="F37:F41" si="10">D37*E37</f>
        <v>97750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>
        <f>$F$37*80%</f>
        <v>78200</v>
      </c>
      <c r="Z37" s="16"/>
    </row>
    <row r="38" spans="1:26" hidden="1" outlineLevel="1" x14ac:dyDescent="0.25">
      <c r="A38" s="11" t="s">
        <v>105</v>
      </c>
      <c r="B38" s="12" t="s">
        <v>367</v>
      </c>
      <c r="C38" s="11" t="s">
        <v>362</v>
      </c>
      <c r="D38" s="11">
        <v>1</v>
      </c>
      <c r="E38" s="14">
        <v>91950</v>
      </c>
      <c r="F38" s="16">
        <f t="shared" si="10"/>
        <v>91950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>
        <f>$F$38*80%</f>
        <v>73560</v>
      </c>
      <c r="Z38" s="16"/>
    </row>
    <row r="39" spans="1:26" hidden="1" outlineLevel="1" x14ac:dyDescent="0.25">
      <c r="A39" s="11" t="s">
        <v>106</v>
      </c>
      <c r="B39" s="12" t="s">
        <v>363</v>
      </c>
      <c r="C39" s="11" t="s">
        <v>362</v>
      </c>
      <c r="D39" s="11">
        <v>1</v>
      </c>
      <c r="E39" s="14">
        <v>68850</v>
      </c>
      <c r="F39" s="16">
        <f t="shared" si="10"/>
        <v>68850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>
        <f>$F$39*80%</f>
        <v>55080</v>
      </c>
      <c r="Z39" s="16"/>
    </row>
    <row r="40" spans="1:26" hidden="1" outlineLevel="1" x14ac:dyDescent="0.25">
      <c r="A40" s="11" t="s">
        <v>107</v>
      </c>
      <c r="B40" s="15" t="s">
        <v>365</v>
      </c>
      <c r="C40" s="11" t="s">
        <v>362</v>
      </c>
      <c r="D40" s="11">
        <v>1</v>
      </c>
      <c r="E40" s="14">
        <v>36650</v>
      </c>
      <c r="F40" s="16">
        <f t="shared" si="10"/>
        <v>36650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>
        <f>$F$40*80%</f>
        <v>29320</v>
      </c>
      <c r="Z40" s="16"/>
    </row>
    <row r="41" spans="1:26" hidden="1" outlineLevel="1" x14ac:dyDescent="0.25">
      <c r="A41" s="11" t="s">
        <v>108</v>
      </c>
      <c r="B41" s="15" t="s">
        <v>432</v>
      </c>
      <c r="C41" s="11" t="s">
        <v>362</v>
      </c>
      <c r="D41" s="11">
        <v>1</v>
      </c>
      <c r="E41" s="14">
        <v>16580</v>
      </c>
      <c r="F41" s="16">
        <f t="shared" si="10"/>
        <v>16580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>
        <f>$F$41*80%</f>
        <v>13264</v>
      </c>
      <c r="Z41" s="16"/>
    </row>
    <row r="42" spans="1:26" s="68" customFormat="1" collapsed="1" x14ac:dyDescent="0.25">
      <c r="A42" s="9" t="s">
        <v>33</v>
      </c>
      <c r="B42" s="10" t="s">
        <v>361</v>
      </c>
      <c r="C42" s="10"/>
      <c r="D42" s="9"/>
      <c r="E42" s="20"/>
      <c r="F42" s="17">
        <f>SUM(F43:F47)</f>
        <v>232290</v>
      </c>
      <c r="G42" s="17">
        <f t="shared" ref="G42:Z42" si="11">SUM(G43:G47)</f>
        <v>0</v>
      </c>
      <c r="H42" s="17">
        <f t="shared" si="11"/>
        <v>0</v>
      </c>
      <c r="I42" s="17">
        <f t="shared" si="11"/>
        <v>0</v>
      </c>
      <c r="J42" s="17">
        <f t="shared" si="11"/>
        <v>0</v>
      </c>
      <c r="K42" s="17">
        <f t="shared" si="11"/>
        <v>0</v>
      </c>
      <c r="L42" s="17">
        <f t="shared" si="11"/>
        <v>0</v>
      </c>
      <c r="M42" s="17">
        <f t="shared" si="11"/>
        <v>0</v>
      </c>
      <c r="N42" s="17">
        <f t="shared" si="11"/>
        <v>0</v>
      </c>
      <c r="O42" s="17">
        <f t="shared" si="11"/>
        <v>0</v>
      </c>
      <c r="P42" s="17">
        <f t="shared" si="11"/>
        <v>0</v>
      </c>
      <c r="Q42" s="17">
        <f t="shared" si="11"/>
        <v>0</v>
      </c>
      <c r="R42" s="17">
        <f t="shared" si="11"/>
        <v>0</v>
      </c>
      <c r="S42" s="17">
        <f t="shared" si="11"/>
        <v>0</v>
      </c>
      <c r="T42" s="17">
        <f t="shared" si="11"/>
        <v>0</v>
      </c>
      <c r="U42" s="17">
        <f t="shared" si="11"/>
        <v>0</v>
      </c>
      <c r="V42" s="17">
        <f t="shared" si="11"/>
        <v>0</v>
      </c>
      <c r="W42" s="17">
        <f t="shared" si="11"/>
        <v>0</v>
      </c>
      <c r="X42" s="17">
        <f t="shared" si="11"/>
        <v>0</v>
      </c>
      <c r="Y42" s="17">
        <f>SUM(Y43:Y47)</f>
        <v>185832</v>
      </c>
      <c r="Z42" s="17">
        <f t="shared" si="11"/>
        <v>0</v>
      </c>
    </row>
    <row r="43" spans="1:26" hidden="1" outlineLevel="1" x14ac:dyDescent="0.25">
      <c r="A43" s="11" t="s">
        <v>341</v>
      </c>
      <c r="B43" s="12" t="s">
        <v>366</v>
      </c>
      <c r="C43" s="11" t="s">
        <v>362</v>
      </c>
      <c r="D43" s="11">
        <v>1</v>
      </c>
      <c r="E43" s="14">
        <v>47260</v>
      </c>
      <c r="F43" s="16">
        <f t="shared" ref="F43:F47" si="12">D43*E43</f>
        <v>47260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>
        <f>$F$43*80%</f>
        <v>37808</v>
      </c>
      <c r="Z43" s="16"/>
    </row>
    <row r="44" spans="1:26" hidden="1" outlineLevel="1" x14ac:dyDescent="0.25">
      <c r="A44" s="11" t="s">
        <v>342</v>
      </c>
      <c r="B44" s="12" t="s">
        <v>367</v>
      </c>
      <c r="C44" s="11" t="s">
        <v>362</v>
      </c>
      <c r="D44" s="11">
        <v>1</v>
      </c>
      <c r="E44" s="14">
        <v>62950</v>
      </c>
      <c r="F44" s="16">
        <f t="shared" si="12"/>
        <v>62950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>
        <f>$F$44*80%</f>
        <v>50360</v>
      </c>
      <c r="Z44" s="16"/>
    </row>
    <row r="45" spans="1:26" hidden="1" outlineLevel="1" x14ac:dyDescent="0.25">
      <c r="A45" s="11" t="s">
        <v>343</v>
      </c>
      <c r="B45" s="12" t="s">
        <v>363</v>
      </c>
      <c r="C45" s="11" t="s">
        <v>362</v>
      </c>
      <c r="D45" s="11">
        <v>1</v>
      </c>
      <c r="E45" s="14">
        <v>68850</v>
      </c>
      <c r="F45" s="16">
        <f t="shared" si="12"/>
        <v>68850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>
        <f>$F$45*80%</f>
        <v>55080</v>
      </c>
      <c r="Z45" s="16"/>
    </row>
    <row r="46" spans="1:26" hidden="1" outlineLevel="1" x14ac:dyDescent="0.25">
      <c r="A46" s="11" t="s">
        <v>344</v>
      </c>
      <c r="B46" s="15" t="s">
        <v>365</v>
      </c>
      <c r="C46" s="11" t="s">
        <v>362</v>
      </c>
      <c r="D46" s="11">
        <v>1</v>
      </c>
      <c r="E46" s="14">
        <v>36650</v>
      </c>
      <c r="F46" s="16">
        <f t="shared" si="12"/>
        <v>36650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>
        <f>$F$46*80%</f>
        <v>29320</v>
      </c>
      <c r="Z46" s="16"/>
    </row>
    <row r="47" spans="1:26" hidden="1" outlineLevel="1" x14ac:dyDescent="0.25">
      <c r="A47" s="11" t="s">
        <v>345</v>
      </c>
      <c r="B47" s="15" t="s">
        <v>432</v>
      </c>
      <c r="C47" s="11" t="s">
        <v>362</v>
      </c>
      <c r="D47" s="11">
        <v>1</v>
      </c>
      <c r="E47" s="14">
        <v>16580</v>
      </c>
      <c r="F47" s="16">
        <f t="shared" si="12"/>
        <v>16580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>
        <f>$F$47*80%</f>
        <v>13264</v>
      </c>
      <c r="Z47" s="16"/>
    </row>
    <row r="48" spans="1:26" s="68" customFormat="1" x14ac:dyDescent="0.25">
      <c r="A48" s="9" t="s">
        <v>34</v>
      </c>
      <c r="B48" s="10" t="s">
        <v>401</v>
      </c>
      <c r="C48" s="10"/>
      <c r="D48" s="9"/>
      <c r="E48" s="20"/>
      <c r="F48" s="17">
        <f>SUM(F49:F53)</f>
        <v>2211730</v>
      </c>
      <c r="G48" s="17">
        <f t="shared" ref="G48:Z48" si="13">SUM(G49:G53)</f>
        <v>0</v>
      </c>
      <c r="H48" s="17">
        <f t="shared" si="13"/>
        <v>0</v>
      </c>
      <c r="I48" s="17">
        <f t="shared" si="13"/>
        <v>0</v>
      </c>
      <c r="J48" s="17">
        <f t="shared" si="13"/>
        <v>0</v>
      </c>
      <c r="K48" s="17">
        <f t="shared" si="13"/>
        <v>0</v>
      </c>
      <c r="L48" s="17">
        <f t="shared" si="13"/>
        <v>0</v>
      </c>
      <c r="M48" s="17">
        <f t="shared" si="13"/>
        <v>0</v>
      </c>
      <c r="N48" s="17">
        <f t="shared" si="13"/>
        <v>0</v>
      </c>
      <c r="O48" s="17">
        <f t="shared" si="13"/>
        <v>0</v>
      </c>
      <c r="P48" s="17">
        <f t="shared" si="13"/>
        <v>0</v>
      </c>
      <c r="Q48" s="17">
        <f t="shared" si="13"/>
        <v>0</v>
      </c>
      <c r="R48" s="17">
        <f t="shared" si="13"/>
        <v>0</v>
      </c>
      <c r="S48" s="17">
        <f t="shared" si="13"/>
        <v>0</v>
      </c>
      <c r="T48" s="17">
        <f t="shared" si="13"/>
        <v>0</v>
      </c>
      <c r="U48" s="17">
        <f t="shared" si="13"/>
        <v>0</v>
      </c>
      <c r="V48" s="17">
        <f t="shared" si="13"/>
        <v>0</v>
      </c>
      <c r="W48" s="17">
        <f t="shared" si="13"/>
        <v>0</v>
      </c>
      <c r="X48" s="17">
        <f t="shared" si="13"/>
        <v>0</v>
      </c>
      <c r="Y48" s="17">
        <f>SUM(Y49:Y53)</f>
        <v>1769384</v>
      </c>
      <c r="Z48" s="17">
        <f t="shared" si="13"/>
        <v>0</v>
      </c>
    </row>
    <row r="49" spans="1:26" outlineLevel="1" x14ac:dyDescent="0.25">
      <c r="A49" s="11" t="s">
        <v>346</v>
      </c>
      <c r="B49" s="12" t="s">
        <v>375</v>
      </c>
      <c r="C49" s="11" t="s">
        <v>364</v>
      </c>
      <c r="D49" s="11">
        <v>12</v>
      </c>
      <c r="E49" s="14">
        <v>4845</v>
      </c>
      <c r="F49" s="16">
        <f t="shared" ref="F49:F53" si="14">D49*E49</f>
        <v>58140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>
        <f>$F$49*80%</f>
        <v>46512</v>
      </c>
      <c r="Z49" s="16"/>
    </row>
    <row r="50" spans="1:26" outlineLevel="1" x14ac:dyDescent="0.25">
      <c r="A50" s="11" t="s">
        <v>347</v>
      </c>
      <c r="B50" s="12" t="s">
        <v>374</v>
      </c>
      <c r="C50" s="11" t="s">
        <v>362</v>
      </c>
      <c r="D50" s="11">
        <v>1</v>
      </c>
      <c r="E50" s="14">
        <v>850360</v>
      </c>
      <c r="F50" s="16">
        <f t="shared" si="14"/>
        <v>850360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>
        <f>$F$50*80%</f>
        <v>680288</v>
      </c>
      <c r="Z50" s="16"/>
    </row>
    <row r="51" spans="1:26" outlineLevel="1" x14ac:dyDescent="0.25">
      <c r="A51" s="11" t="s">
        <v>348</v>
      </c>
      <c r="B51" s="12" t="s">
        <v>376</v>
      </c>
      <c r="C51" s="11" t="s">
        <v>364</v>
      </c>
      <c r="D51" s="11">
        <v>1</v>
      </c>
      <c r="E51" s="14">
        <v>1250000</v>
      </c>
      <c r="F51" s="16">
        <f t="shared" si="14"/>
        <v>1250000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>
        <f>$F$51*80%</f>
        <v>1000000</v>
      </c>
      <c r="Z51" s="16"/>
    </row>
    <row r="52" spans="1:26" outlineLevel="1" x14ac:dyDescent="0.25">
      <c r="A52" s="11" t="s">
        <v>349</v>
      </c>
      <c r="B52" s="15" t="s">
        <v>365</v>
      </c>
      <c r="C52" s="11" t="s">
        <v>362</v>
      </c>
      <c r="D52" s="11">
        <v>1</v>
      </c>
      <c r="E52" s="14">
        <v>36650</v>
      </c>
      <c r="F52" s="16">
        <f t="shared" si="14"/>
        <v>36650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>
        <f>$F$52*80%</f>
        <v>29320</v>
      </c>
      <c r="Z52" s="16"/>
    </row>
    <row r="53" spans="1:26" outlineLevel="1" x14ac:dyDescent="0.25">
      <c r="A53" s="11" t="s">
        <v>350</v>
      </c>
      <c r="B53" s="15" t="s">
        <v>432</v>
      </c>
      <c r="C53" s="11" t="s">
        <v>362</v>
      </c>
      <c r="D53" s="11">
        <v>1</v>
      </c>
      <c r="E53" s="14">
        <v>16580</v>
      </c>
      <c r="F53" s="16">
        <f t="shared" si="14"/>
        <v>16580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>
        <f>$F$53*80%</f>
        <v>13264</v>
      </c>
      <c r="Z53" s="16"/>
    </row>
    <row r="54" spans="1:26" s="68" customFormat="1" x14ac:dyDescent="0.25">
      <c r="A54" s="9" t="s">
        <v>35</v>
      </c>
      <c r="B54" s="10" t="s">
        <v>377</v>
      </c>
      <c r="C54" s="10"/>
      <c r="D54" s="9"/>
      <c r="E54" s="20"/>
      <c r="F54" s="17">
        <f>SUM(F55:F59)</f>
        <v>128990</v>
      </c>
      <c r="G54" s="17">
        <f t="shared" ref="G54:Z54" si="15">SUM(G55:G59)</f>
        <v>0</v>
      </c>
      <c r="H54" s="17">
        <f t="shared" si="15"/>
        <v>0</v>
      </c>
      <c r="I54" s="17">
        <f t="shared" si="15"/>
        <v>0</v>
      </c>
      <c r="J54" s="17">
        <f t="shared" si="15"/>
        <v>0</v>
      </c>
      <c r="K54" s="17">
        <f t="shared" si="15"/>
        <v>0</v>
      </c>
      <c r="L54" s="17">
        <f t="shared" si="15"/>
        <v>0</v>
      </c>
      <c r="M54" s="17">
        <f t="shared" si="15"/>
        <v>0</v>
      </c>
      <c r="N54" s="17">
        <f t="shared" si="15"/>
        <v>0</v>
      </c>
      <c r="O54" s="17">
        <f t="shared" si="15"/>
        <v>0</v>
      </c>
      <c r="P54" s="17">
        <f t="shared" si="15"/>
        <v>0</v>
      </c>
      <c r="Q54" s="17">
        <f t="shared" si="15"/>
        <v>0</v>
      </c>
      <c r="R54" s="17">
        <f t="shared" si="15"/>
        <v>0</v>
      </c>
      <c r="S54" s="17">
        <f t="shared" si="15"/>
        <v>0</v>
      </c>
      <c r="T54" s="17">
        <f t="shared" si="15"/>
        <v>0</v>
      </c>
      <c r="U54" s="17">
        <f t="shared" si="15"/>
        <v>0</v>
      </c>
      <c r="V54" s="17">
        <f t="shared" si="15"/>
        <v>0</v>
      </c>
      <c r="W54" s="17">
        <f t="shared" si="15"/>
        <v>0</v>
      </c>
      <c r="X54" s="17">
        <f t="shared" si="15"/>
        <v>0</v>
      </c>
      <c r="Y54" s="17">
        <f>SUM(Y55:Y59)</f>
        <v>103192</v>
      </c>
      <c r="Z54" s="17">
        <f t="shared" si="15"/>
        <v>0</v>
      </c>
    </row>
    <row r="55" spans="1:26" outlineLevel="1" x14ac:dyDescent="0.25">
      <c r="A55" s="11" t="s">
        <v>109</v>
      </c>
      <c r="B55" s="12" t="s">
        <v>366</v>
      </c>
      <c r="C55" s="11" t="s">
        <v>362</v>
      </c>
      <c r="D55" s="11">
        <v>1</v>
      </c>
      <c r="E55" s="14">
        <v>23550</v>
      </c>
      <c r="F55" s="16">
        <f t="shared" ref="F55:F59" si="16">D55*E55</f>
        <v>23550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>
        <f>$F$55*80%</f>
        <v>18840</v>
      </c>
      <c r="Z55" s="16"/>
    </row>
    <row r="56" spans="1:26" outlineLevel="1" x14ac:dyDescent="0.25">
      <c r="A56" s="11" t="s">
        <v>351</v>
      </c>
      <c r="B56" s="12" t="s">
        <v>367</v>
      </c>
      <c r="C56" s="11" t="s">
        <v>362</v>
      </c>
      <c r="D56" s="11">
        <v>1</v>
      </c>
      <c r="E56" s="14">
        <v>15850</v>
      </c>
      <c r="F56" s="16">
        <f t="shared" si="16"/>
        <v>15850</v>
      </c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>
        <f>$F$56*80%</f>
        <v>12680</v>
      </c>
      <c r="Z56" s="16"/>
    </row>
    <row r="57" spans="1:26" outlineLevel="1" x14ac:dyDescent="0.25">
      <c r="A57" s="11" t="s">
        <v>352</v>
      </c>
      <c r="B57" s="12" t="s">
        <v>363</v>
      </c>
      <c r="C57" s="11" t="s">
        <v>362</v>
      </c>
      <c r="D57" s="11">
        <v>1</v>
      </c>
      <c r="E57" s="14">
        <v>40260</v>
      </c>
      <c r="F57" s="16">
        <f t="shared" si="16"/>
        <v>40260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>
        <f>$F$57*80%</f>
        <v>32208</v>
      </c>
      <c r="Z57" s="16"/>
    </row>
    <row r="58" spans="1:26" outlineLevel="1" x14ac:dyDescent="0.25">
      <c r="A58" s="11" t="s">
        <v>110</v>
      </c>
      <c r="B58" s="15" t="s">
        <v>365</v>
      </c>
      <c r="C58" s="11" t="s">
        <v>362</v>
      </c>
      <c r="D58" s="11">
        <v>1</v>
      </c>
      <c r="E58" s="14">
        <v>32750</v>
      </c>
      <c r="F58" s="16">
        <f t="shared" si="16"/>
        <v>32750</v>
      </c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>
        <f>$F$58*80%</f>
        <v>26200</v>
      </c>
      <c r="Z58" s="16"/>
    </row>
    <row r="59" spans="1:26" outlineLevel="1" x14ac:dyDescent="0.25">
      <c r="A59" s="11" t="s">
        <v>111</v>
      </c>
      <c r="B59" s="15" t="s">
        <v>432</v>
      </c>
      <c r="C59" s="11" t="s">
        <v>362</v>
      </c>
      <c r="D59" s="11">
        <v>1</v>
      </c>
      <c r="E59" s="14">
        <v>16580</v>
      </c>
      <c r="F59" s="16">
        <f t="shared" si="16"/>
        <v>16580</v>
      </c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>
        <f>$F$59*80%</f>
        <v>13264</v>
      </c>
      <c r="Z59" s="16"/>
    </row>
    <row r="60" spans="1:26" s="68" customFormat="1" x14ac:dyDescent="0.25">
      <c r="A60" s="9" t="s">
        <v>36</v>
      </c>
      <c r="B60" s="10" t="s">
        <v>383</v>
      </c>
      <c r="C60" s="10"/>
      <c r="D60" s="9"/>
      <c r="E60" s="20"/>
      <c r="F60" s="17">
        <f>SUM(F61:F65)</f>
        <v>375210</v>
      </c>
      <c r="G60" s="17">
        <f t="shared" ref="G60:Z60" si="17">SUM(G61:G65)</f>
        <v>0</v>
      </c>
      <c r="H60" s="17">
        <f t="shared" si="17"/>
        <v>0</v>
      </c>
      <c r="I60" s="17">
        <f t="shared" si="17"/>
        <v>0</v>
      </c>
      <c r="J60" s="17">
        <f t="shared" si="17"/>
        <v>0</v>
      </c>
      <c r="K60" s="17">
        <f t="shared" si="17"/>
        <v>0</v>
      </c>
      <c r="L60" s="17">
        <f t="shared" si="17"/>
        <v>0</v>
      </c>
      <c r="M60" s="17">
        <f t="shared" si="17"/>
        <v>0</v>
      </c>
      <c r="N60" s="17">
        <f t="shared" si="17"/>
        <v>0</v>
      </c>
      <c r="O60" s="17">
        <f t="shared" si="17"/>
        <v>0</v>
      </c>
      <c r="P60" s="17">
        <f t="shared" si="17"/>
        <v>0</v>
      </c>
      <c r="Q60" s="17">
        <f t="shared" si="17"/>
        <v>0</v>
      </c>
      <c r="R60" s="17">
        <f t="shared" si="17"/>
        <v>0</v>
      </c>
      <c r="S60" s="17">
        <f t="shared" si="17"/>
        <v>0</v>
      </c>
      <c r="T60" s="17">
        <f t="shared" si="17"/>
        <v>0</v>
      </c>
      <c r="U60" s="17">
        <f t="shared" si="17"/>
        <v>0</v>
      </c>
      <c r="V60" s="17">
        <f t="shared" si="17"/>
        <v>0</v>
      </c>
      <c r="W60" s="17">
        <f t="shared" si="17"/>
        <v>0</v>
      </c>
      <c r="X60" s="17">
        <f t="shared" si="17"/>
        <v>0</v>
      </c>
      <c r="Y60" s="17">
        <f>SUM(Y61:Y65)</f>
        <v>300168</v>
      </c>
      <c r="Z60" s="17">
        <f t="shared" si="17"/>
        <v>0</v>
      </c>
    </row>
    <row r="61" spans="1:26" outlineLevel="1" x14ac:dyDescent="0.25">
      <c r="A61" s="11" t="s">
        <v>378</v>
      </c>
      <c r="B61" s="12" t="s">
        <v>366</v>
      </c>
      <c r="C61" s="11" t="s">
        <v>362</v>
      </c>
      <c r="D61" s="11">
        <v>1</v>
      </c>
      <c r="E61" s="14">
        <v>158650</v>
      </c>
      <c r="F61" s="16">
        <f t="shared" ref="F61:F64" si="18">D61*E61</f>
        <v>158650</v>
      </c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>
        <f>$F$61*80%</f>
        <v>126920</v>
      </c>
      <c r="Z61" s="16"/>
    </row>
    <row r="62" spans="1:26" outlineLevel="1" x14ac:dyDescent="0.25">
      <c r="A62" s="11" t="s">
        <v>379</v>
      </c>
      <c r="B62" s="12" t="s">
        <v>367</v>
      </c>
      <c r="C62" s="11" t="s">
        <v>362</v>
      </c>
      <c r="D62" s="11">
        <v>1</v>
      </c>
      <c r="E62" s="14">
        <v>55870</v>
      </c>
      <c r="F62" s="16">
        <f t="shared" si="18"/>
        <v>55870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>
        <f>$F$62*80%</f>
        <v>44696</v>
      </c>
      <c r="Z62" s="16"/>
    </row>
    <row r="63" spans="1:26" outlineLevel="1" x14ac:dyDescent="0.25">
      <c r="A63" s="11" t="s">
        <v>380</v>
      </c>
      <c r="B63" s="12" t="s">
        <v>363</v>
      </c>
      <c r="C63" s="11" t="s">
        <v>362</v>
      </c>
      <c r="D63" s="11">
        <v>1</v>
      </c>
      <c r="E63" s="14">
        <v>88360</v>
      </c>
      <c r="F63" s="16">
        <f t="shared" si="18"/>
        <v>88360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>
        <f>$F$63*80%</f>
        <v>70688</v>
      </c>
      <c r="Z63" s="16"/>
    </row>
    <row r="64" spans="1:26" outlineLevel="1" x14ac:dyDescent="0.25">
      <c r="A64" s="11" t="s">
        <v>381</v>
      </c>
      <c r="B64" s="15" t="s">
        <v>365</v>
      </c>
      <c r="C64" s="11" t="s">
        <v>362</v>
      </c>
      <c r="D64" s="11">
        <v>1</v>
      </c>
      <c r="E64" s="14">
        <v>55750</v>
      </c>
      <c r="F64" s="16">
        <f t="shared" si="18"/>
        <v>55750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>
        <f>$F$64*80%</f>
        <v>44600</v>
      </c>
      <c r="Z64" s="16"/>
    </row>
    <row r="65" spans="1:26" outlineLevel="1" x14ac:dyDescent="0.25">
      <c r="A65" s="11" t="s">
        <v>382</v>
      </c>
      <c r="B65" s="15" t="s">
        <v>432</v>
      </c>
      <c r="C65" s="11" t="s">
        <v>362</v>
      </c>
      <c r="D65" s="11">
        <v>1</v>
      </c>
      <c r="E65" s="14">
        <v>16580</v>
      </c>
      <c r="F65" s="16">
        <f>D65*E65</f>
        <v>16580</v>
      </c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>
        <f>$F$65*80%</f>
        <v>13264</v>
      </c>
      <c r="Z65" s="16"/>
    </row>
    <row r="66" spans="1:26" x14ac:dyDescent="0.25">
      <c r="A66" s="9" t="s">
        <v>37</v>
      </c>
      <c r="B66" s="10" t="s">
        <v>384</v>
      </c>
      <c r="C66" s="9"/>
      <c r="D66" s="9"/>
      <c r="E66" s="19"/>
      <c r="F66" s="17">
        <f>SUM(F67:F71)</f>
        <v>336330</v>
      </c>
      <c r="G66" s="17">
        <f t="shared" ref="G66:Z66" si="19">SUM(G67:G71)</f>
        <v>0</v>
      </c>
      <c r="H66" s="17">
        <f t="shared" si="19"/>
        <v>0</v>
      </c>
      <c r="I66" s="17">
        <f t="shared" si="19"/>
        <v>0</v>
      </c>
      <c r="J66" s="17">
        <f t="shared" si="19"/>
        <v>0</v>
      </c>
      <c r="K66" s="17">
        <f t="shared" si="19"/>
        <v>0</v>
      </c>
      <c r="L66" s="17">
        <f t="shared" si="19"/>
        <v>0</v>
      </c>
      <c r="M66" s="17">
        <f t="shared" si="19"/>
        <v>0</v>
      </c>
      <c r="N66" s="17">
        <f t="shared" si="19"/>
        <v>0</v>
      </c>
      <c r="O66" s="17">
        <f t="shared" si="19"/>
        <v>0</v>
      </c>
      <c r="P66" s="17">
        <f t="shared" si="19"/>
        <v>0</v>
      </c>
      <c r="Q66" s="17">
        <f t="shared" si="19"/>
        <v>0</v>
      </c>
      <c r="R66" s="17">
        <f t="shared" si="19"/>
        <v>0</v>
      </c>
      <c r="S66" s="17">
        <f t="shared" si="19"/>
        <v>0</v>
      </c>
      <c r="T66" s="17">
        <f t="shared" si="19"/>
        <v>0</v>
      </c>
      <c r="U66" s="17">
        <f t="shared" si="19"/>
        <v>0</v>
      </c>
      <c r="V66" s="17">
        <f t="shared" si="19"/>
        <v>0</v>
      </c>
      <c r="W66" s="17">
        <f t="shared" si="19"/>
        <v>0</v>
      </c>
      <c r="X66" s="17">
        <f t="shared" si="19"/>
        <v>0</v>
      </c>
      <c r="Y66" s="17">
        <f>SUM(Y67:Y71)</f>
        <v>269064</v>
      </c>
      <c r="Z66" s="17">
        <f t="shared" si="19"/>
        <v>0</v>
      </c>
    </row>
    <row r="67" spans="1:26" outlineLevel="1" x14ac:dyDescent="0.25">
      <c r="A67" s="11" t="s">
        <v>385</v>
      </c>
      <c r="B67" s="12" t="s">
        <v>366</v>
      </c>
      <c r="C67" s="11" t="s">
        <v>362</v>
      </c>
      <c r="D67" s="11">
        <v>1</v>
      </c>
      <c r="E67" s="14">
        <v>135600</v>
      </c>
      <c r="F67" s="16">
        <f t="shared" ref="F67:F71" si="20">D67*E67</f>
        <v>135600</v>
      </c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>
        <f>$F$67*80%</f>
        <v>108480</v>
      </c>
      <c r="Z67" s="16"/>
    </row>
    <row r="68" spans="1:26" outlineLevel="1" x14ac:dyDescent="0.25">
      <c r="A68" s="11" t="s">
        <v>386</v>
      </c>
      <c r="B68" s="12" t="s">
        <v>367</v>
      </c>
      <c r="C68" s="11" t="s">
        <v>362</v>
      </c>
      <c r="D68" s="11">
        <v>1</v>
      </c>
      <c r="E68" s="14">
        <v>47350</v>
      </c>
      <c r="F68" s="16">
        <f t="shared" si="20"/>
        <v>47350</v>
      </c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>
        <f>$F$68*80%</f>
        <v>37880</v>
      </c>
      <c r="Z68" s="16"/>
    </row>
    <row r="69" spans="1:26" outlineLevel="1" x14ac:dyDescent="0.25">
      <c r="A69" s="11" t="s">
        <v>387</v>
      </c>
      <c r="B69" s="12" t="s">
        <v>363</v>
      </c>
      <c r="C69" s="11" t="s">
        <v>362</v>
      </c>
      <c r="D69" s="11">
        <v>1</v>
      </c>
      <c r="E69" s="14">
        <v>68950</v>
      </c>
      <c r="F69" s="16">
        <f t="shared" si="20"/>
        <v>68950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>
        <f>$F$69*80%</f>
        <v>55160</v>
      </c>
      <c r="Z69" s="16"/>
    </row>
    <row r="70" spans="1:26" outlineLevel="1" x14ac:dyDescent="0.25">
      <c r="A70" s="11" t="s">
        <v>388</v>
      </c>
      <c r="B70" s="15" t="s">
        <v>365</v>
      </c>
      <c r="C70" s="11" t="s">
        <v>362</v>
      </c>
      <c r="D70" s="11">
        <v>1</v>
      </c>
      <c r="E70" s="14">
        <v>67850</v>
      </c>
      <c r="F70" s="16">
        <f t="shared" si="20"/>
        <v>67850</v>
      </c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>
        <f>$F$70*80%</f>
        <v>54280</v>
      </c>
      <c r="Z70" s="16"/>
    </row>
    <row r="71" spans="1:26" outlineLevel="1" x14ac:dyDescent="0.25">
      <c r="A71" s="11" t="s">
        <v>389</v>
      </c>
      <c r="B71" s="15" t="s">
        <v>432</v>
      </c>
      <c r="C71" s="11" t="s">
        <v>362</v>
      </c>
      <c r="D71" s="11">
        <v>1</v>
      </c>
      <c r="E71" s="14">
        <v>16580</v>
      </c>
      <c r="F71" s="16">
        <f t="shared" si="20"/>
        <v>16580</v>
      </c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>
        <f>$F$71*80%</f>
        <v>13264</v>
      </c>
      <c r="Z71" s="16"/>
    </row>
    <row r="72" spans="1:26" x14ac:dyDescent="0.25">
      <c r="A72" s="9" t="s">
        <v>38</v>
      </c>
      <c r="B72" s="10" t="s">
        <v>390</v>
      </c>
      <c r="C72" s="9"/>
      <c r="D72" s="9"/>
      <c r="E72" s="19"/>
      <c r="F72" s="17">
        <f>SUM(F73:F75)</f>
        <v>381300</v>
      </c>
      <c r="G72" s="17">
        <f t="shared" ref="G72:Z72" si="21">SUM(G73:G75)</f>
        <v>0</v>
      </c>
      <c r="H72" s="17">
        <f t="shared" si="21"/>
        <v>0</v>
      </c>
      <c r="I72" s="17">
        <f t="shared" si="21"/>
        <v>0</v>
      </c>
      <c r="J72" s="17">
        <f t="shared" si="21"/>
        <v>0</v>
      </c>
      <c r="K72" s="17">
        <f t="shared" si="21"/>
        <v>0</v>
      </c>
      <c r="L72" s="17">
        <f t="shared" si="21"/>
        <v>0</v>
      </c>
      <c r="M72" s="17">
        <f t="shared" si="21"/>
        <v>0</v>
      </c>
      <c r="N72" s="17">
        <f t="shared" si="21"/>
        <v>0</v>
      </c>
      <c r="O72" s="17">
        <f t="shared" si="21"/>
        <v>0</v>
      </c>
      <c r="P72" s="17">
        <f t="shared" si="21"/>
        <v>0</v>
      </c>
      <c r="Q72" s="17">
        <f t="shared" si="21"/>
        <v>0</v>
      </c>
      <c r="R72" s="17">
        <f t="shared" si="21"/>
        <v>0</v>
      </c>
      <c r="S72" s="17">
        <f t="shared" si="21"/>
        <v>0</v>
      </c>
      <c r="T72" s="17">
        <f t="shared" si="21"/>
        <v>0</v>
      </c>
      <c r="U72" s="17">
        <f t="shared" si="21"/>
        <v>0</v>
      </c>
      <c r="V72" s="17">
        <f t="shared" si="21"/>
        <v>0</v>
      </c>
      <c r="W72" s="17">
        <f t="shared" si="21"/>
        <v>0</v>
      </c>
      <c r="X72" s="17">
        <f t="shared" si="21"/>
        <v>0</v>
      </c>
      <c r="Y72" s="17">
        <f>SUM(Y73:Y75)</f>
        <v>305040</v>
      </c>
      <c r="Z72" s="17">
        <f t="shared" si="21"/>
        <v>0</v>
      </c>
    </row>
    <row r="73" spans="1:26" outlineLevel="1" x14ac:dyDescent="0.25">
      <c r="A73" s="11" t="s">
        <v>391</v>
      </c>
      <c r="B73" s="12" t="s">
        <v>366</v>
      </c>
      <c r="C73" s="11" t="s">
        <v>362</v>
      </c>
      <c r="D73" s="11">
        <v>1</v>
      </c>
      <c r="E73" s="14">
        <v>235600</v>
      </c>
      <c r="F73" s="16">
        <f t="shared" ref="F73:F75" si="22">D73*E73</f>
        <v>235600</v>
      </c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>
        <f>$F$73*80%</f>
        <v>188480</v>
      </c>
      <c r="Z73" s="16"/>
    </row>
    <row r="74" spans="1:26" outlineLevel="1" x14ac:dyDescent="0.25">
      <c r="A74" s="11" t="s">
        <v>392</v>
      </c>
      <c r="B74" s="12" t="s">
        <v>363</v>
      </c>
      <c r="C74" s="11" t="s">
        <v>362</v>
      </c>
      <c r="D74" s="11">
        <v>1</v>
      </c>
      <c r="E74" s="14">
        <v>86750</v>
      </c>
      <c r="F74" s="16">
        <f t="shared" si="22"/>
        <v>86750</v>
      </c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>
        <f>$F$74*80%</f>
        <v>69400</v>
      </c>
      <c r="Z74" s="16"/>
    </row>
    <row r="75" spans="1:26" outlineLevel="1" x14ac:dyDescent="0.25">
      <c r="A75" s="11" t="s">
        <v>393</v>
      </c>
      <c r="B75" s="15" t="s">
        <v>365</v>
      </c>
      <c r="C75" s="11" t="s">
        <v>362</v>
      </c>
      <c r="D75" s="11">
        <v>1</v>
      </c>
      <c r="E75" s="14">
        <v>58950</v>
      </c>
      <c r="F75" s="16">
        <f t="shared" si="22"/>
        <v>58950</v>
      </c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>
        <f>$F$75*80%</f>
        <v>47160</v>
      </c>
      <c r="Z75" s="16"/>
    </row>
    <row r="76" spans="1:26" x14ac:dyDescent="0.25">
      <c r="A76" s="9" t="s">
        <v>39</v>
      </c>
      <c r="B76" s="10" t="s">
        <v>394</v>
      </c>
      <c r="C76" s="9"/>
      <c r="D76" s="9"/>
      <c r="E76" s="19"/>
      <c r="F76" s="17">
        <f>SUM(F77:F78)</f>
        <v>44010</v>
      </c>
      <c r="G76" s="17">
        <f t="shared" ref="G76:Z76" si="23">SUM(G77:G78)</f>
        <v>0</v>
      </c>
      <c r="H76" s="17">
        <f t="shared" si="23"/>
        <v>0</v>
      </c>
      <c r="I76" s="17">
        <f t="shared" si="23"/>
        <v>0</v>
      </c>
      <c r="J76" s="17">
        <f t="shared" si="23"/>
        <v>0</v>
      </c>
      <c r="K76" s="17">
        <f t="shared" si="23"/>
        <v>0</v>
      </c>
      <c r="L76" s="17">
        <f t="shared" si="23"/>
        <v>0</v>
      </c>
      <c r="M76" s="17">
        <f t="shared" si="23"/>
        <v>0</v>
      </c>
      <c r="N76" s="17">
        <f t="shared" si="23"/>
        <v>0</v>
      </c>
      <c r="O76" s="17">
        <f t="shared" si="23"/>
        <v>0</v>
      </c>
      <c r="P76" s="17">
        <f t="shared" si="23"/>
        <v>0</v>
      </c>
      <c r="Q76" s="17">
        <f t="shared" si="23"/>
        <v>0</v>
      </c>
      <c r="R76" s="17">
        <f t="shared" si="23"/>
        <v>0</v>
      </c>
      <c r="S76" s="17">
        <f t="shared" si="23"/>
        <v>0</v>
      </c>
      <c r="T76" s="17">
        <f t="shared" si="23"/>
        <v>0</v>
      </c>
      <c r="U76" s="17">
        <f t="shared" si="23"/>
        <v>0</v>
      </c>
      <c r="V76" s="17">
        <f t="shared" si="23"/>
        <v>0</v>
      </c>
      <c r="W76" s="17">
        <f t="shared" si="23"/>
        <v>0</v>
      </c>
      <c r="X76" s="17">
        <f t="shared" si="23"/>
        <v>0</v>
      </c>
      <c r="Y76" s="17">
        <f>SUM(Y77:Y78)</f>
        <v>35208</v>
      </c>
      <c r="Z76" s="17">
        <f t="shared" si="23"/>
        <v>0</v>
      </c>
    </row>
    <row r="77" spans="1:26" outlineLevel="1" x14ac:dyDescent="0.25">
      <c r="A77" s="11" t="s">
        <v>395</v>
      </c>
      <c r="B77" s="12" t="s">
        <v>363</v>
      </c>
      <c r="C77" s="11" t="s">
        <v>362</v>
      </c>
      <c r="D77" s="11">
        <v>1</v>
      </c>
      <c r="E77" s="14">
        <v>25650</v>
      </c>
      <c r="F77" s="16">
        <f t="shared" ref="F77:F78" si="24">D77*E77</f>
        <v>25650</v>
      </c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>
        <f>$F$77*80%</f>
        <v>20520</v>
      </c>
      <c r="Z77" s="16"/>
    </row>
    <row r="78" spans="1:26" outlineLevel="1" x14ac:dyDescent="0.25">
      <c r="A78" s="11" t="s">
        <v>396</v>
      </c>
      <c r="B78" s="15" t="s">
        <v>365</v>
      </c>
      <c r="C78" s="11" t="s">
        <v>362</v>
      </c>
      <c r="D78" s="11">
        <v>1</v>
      </c>
      <c r="E78" s="14">
        <v>18360</v>
      </c>
      <c r="F78" s="16">
        <f t="shared" si="24"/>
        <v>18360</v>
      </c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>
        <f>$F$78*80%</f>
        <v>14688</v>
      </c>
      <c r="Z78" s="16"/>
    </row>
    <row r="79" spans="1:26" x14ac:dyDescent="0.25">
      <c r="A79" s="9" t="s">
        <v>397</v>
      </c>
      <c r="B79" s="10" t="s">
        <v>400</v>
      </c>
      <c r="C79" s="9"/>
      <c r="D79" s="9"/>
      <c r="E79" s="19"/>
      <c r="F79" s="17">
        <f>SUM(F82:F83)</f>
        <v>33100</v>
      </c>
      <c r="G79" s="17">
        <f t="shared" ref="G79:Z79" si="25">SUM(G82:G83)</f>
        <v>0</v>
      </c>
      <c r="H79" s="17">
        <f t="shared" si="25"/>
        <v>0</v>
      </c>
      <c r="I79" s="17">
        <f t="shared" si="25"/>
        <v>0</v>
      </c>
      <c r="J79" s="17">
        <f t="shared" si="25"/>
        <v>0</v>
      </c>
      <c r="K79" s="17">
        <f t="shared" si="25"/>
        <v>0</v>
      </c>
      <c r="L79" s="17">
        <f t="shared" si="25"/>
        <v>0</v>
      </c>
      <c r="M79" s="17">
        <f t="shared" si="25"/>
        <v>0</v>
      </c>
      <c r="N79" s="17">
        <f t="shared" si="25"/>
        <v>0</v>
      </c>
      <c r="O79" s="17">
        <f t="shared" si="25"/>
        <v>0</v>
      </c>
      <c r="P79" s="17">
        <f t="shared" si="25"/>
        <v>0</v>
      </c>
      <c r="Q79" s="17">
        <f t="shared" si="25"/>
        <v>0</v>
      </c>
      <c r="R79" s="17">
        <f t="shared" si="25"/>
        <v>0</v>
      </c>
      <c r="S79" s="17">
        <f t="shared" si="25"/>
        <v>0</v>
      </c>
      <c r="T79" s="17">
        <f t="shared" si="25"/>
        <v>0</v>
      </c>
      <c r="U79" s="17">
        <f t="shared" si="25"/>
        <v>0</v>
      </c>
      <c r="V79" s="17">
        <f t="shared" si="25"/>
        <v>0</v>
      </c>
      <c r="W79" s="17">
        <f t="shared" si="25"/>
        <v>0</v>
      </c>
      <c r="X79" s="17">
        <f t="shared" si="25"/>
        <v>0</v>
      </c>
      <c r="Y79" s="17">
        <f>SUM(Y82:Y83)</f>
        <v>26480</v>
      </c>
      <c r="Z79" s="17">
        <f t="shared" si="25"/>
        <v>0</v>
      </c>
    </row>
    <row r="80" spans="1:26" outlineLevel="1" x14ac:dyDescent="0.25">
      <c r="A80" s="11" t="s">
        <v>398</v>
      </c>
      <c r="B80" s="12" t="s">
        <v>366</v>
      </c>
      <c r="C80" s="11" t="s">
        <v>362</v>
      </c>
      <c r="D80" s="11">
        <v>1</v>
      </c>
      <c r="E80" s="14">
        <v>2560</v>
      </c>
      <c r="F80" s="16">
        <f t="shared" ref="F80:F81" si="26">D80*E80</f>
        <v>2560</v>
      </c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>
        <f>$F$80*80%</f>
        <v>2048</v>
      </c>
      <c r="Z80" s="16"/>
    </row>
    <row r="81" spans="1:26" outlineLevel="1" x14ac:dyDescent="0.25">
      <c r="A81" s="11" t="s">
        <v>386</v>
      </c>
      <c r="B81" s="12" t="s">
        <v>367</v>
      </c>
      <c r="C81" s="11" t="s">
        <v>362</v>
      </c>
      <c r="D81" s="11">
        <v>1</v>
      </c>
      <c r="E81" s="14">
        <v>8320</v>
      </c>
      <c r="F81" s="16">
        <f t="shared" si="26"/>
        <v>8320</v>
      </c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>
        <f>$F$81*80%</f>
        <v>6656</v>
      </c>
      <c r="Z81" s="16"/>
    </row>
    <row r="82" spans="1:26" outlineLevel="1" x14ac:dyDescent="0.25">
      <c r="A82" s="11" t="s">
        <v>398</v>
      </c>
      <c r="B82" s="12" t="s">
        <v>363</v>
      </c>
      <c r="C82" s="11" t="s">
        <v>362</v>
      </c>
      <c r="D82" s="11">
        <v>1</v>
      </c>
      <c r="E82" s="14">
        <v>15450</v>
      </c>
      <c r="F82" s="16">
        <f t="shared" ref="F82:F83" si="27">D82*E82</f>
        <v>15450</v>
      </c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>
        <f>$F$82*80%</f>
        <v>12360</v>
      </c>
      <c r="Z82" s="16"/>
    </row>
    <row r="83" spans="1:26" outlineLevel="1" x14ac:dyDescent="0.25">
      <c r="A83" s="11" t="s">
        <v>399</v>
      </c>
      <c r="B83" s="15" t="s">
        <v>365</v>
      </c>
      <c r="C83" s="11" t="s">
        <v>362</v>
      </c>
      <c r="D83" s="11">
        <v>1</v>
      </c>
      <c r="E83" s="14">
        <v>17650</v>
      </c>
      <c r="F83" s="16">
        <f t="shared" si="27"/>
        <v>17650</v>
      </c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>
        <f>$F$83*80%</f>
        <v>14120</v>
      </c>
      <c r="Z83" s="16"/>
    </row>
    <row r="84" spans="1:26" x14ac:dyDescent="0.25">
      <c r="A84" s="9" t="s">
        <v>403</v>
      </c>
      <c r="B84" s="10" t="s">
        <v>402</v>
      </c>
      <c r="C84" s="9"/>
      <c r="D84" s="9"/>
      <c r="E84" s="19"/>
      <c r="F84" s="17">
        <f>SUM(F85:F99)</f>
        <v>1018341.31</v>
      </c>
      <c r="G84" s="17">
        <f t="shared" ref="G84:Z84" si="28">SUM(G85:G99)</f>
        <v>0</v>
      </c>
      <c r="H84" s="17">
        <f t="shared" si="28"/>
        <v>0</v>
      </c>
      <c r="I84" s="17">
        <f t="shared" si="28"/>
        <v>0</v>
      </c>
      <c r="J84" s="17">
        <f t="shared" si="28"/>
        <v>0</v>
      </c>
      <c r="K84" s="17">
        <f t="shared" si="28"/>
        <v>0</v>
      </c>
      <c r="L84" s="17">
        <f t="shared" si="28"/>
        <v>0</v>
      </c>
      <c r="M84" s="17">
        <f t="shared" si="28"/>
        <v>0</v>
      </c>
      <c r="N84" s="17">
        <f t="shared" si="28"/>
        <v>0</v>
      </c>
      <c r="O84" s="17">
        <f t="shared" si="28"/>
        <v>0</v>
      </c>
      <c r="P84" s="17">
        <f t="shared" si="28"/>
        <v>0</v>
      </c>
      <c r="Q84" s="17">
        <f t="shared" si="28"/>
        <v>0</v>
      </c>
      <c r="R84" s="17">
        <f t="shared" si="28"/>
        <v>0</v>
      </c>
      <c r="S84" s="17">
        <f t="shared" si="28"/>
        <v>0</v>
      </c>
      <c r="T84" s="17">
        <f t="shared" si="28"/>
        <v>0</v>
      </c>
      <c r="U84" s="17">
        <f t="shared" si="28"/>
        <v>0</v>
      </c>
      <c r="V84" s="17">
        <f t="shared" si="28"/>
        <v>0</v>
      </c>
      <c r="W84" s="17">
        <f t="shared" si="28"/>
        <v>0</v>
      </c>
      <c r="X84" s="17">
        <f t="shared" si="28"/>
        <v>0</v>
      </c>
      <c r="Y84" s="17">
        <f>SUM(Y85:Y99)</f>
        <v>814673.04799999995</v>
      </c>
      <c r="Z84" s="17">
        <f t="shared" si="28"/>
        <v>0</v>
      </c>
    </row>
    <row r="85" spans="1:26" ht="24" outlineLevel="1" x14ac:dyDescent="0.25">
      <c r="A85" s="11" t="s">
        <v>404</v>
      </c>
      <c r="B85" s="12" t="s">
        <v>337</v>
      </c>
      <c r="C85" s="11" t="s">
        <v>51</v>
      </c>
      <c r="D85" s="11">
        <v>88</v>
      </c>
      <c r="E85" s="14">
        <v>5999.99</v>
      </c>
      <c r="F85" s="16">
        <f t="shared" ref="F85:F88" si="29">D85*E85</f>
        <v>527999.12</v>
      </c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>
        <f>$F$85*80%</f>
        <v>422399.29600000003</v>
      </c>
      <c r="Z85" s="16"/>
    </row>
    <row r="86" spans="1:26" ht="24" outlineLevel="1" x14ac:dyDescent="0.25">
      <c r="A86" s="11" t="s">
        <v>405</v>
      </c>
      <c r="B86" s="12" t="s">
        <v>338</v>
      </c>
      <c r="C86" s="11" t="s">
        <v>51</v>
      </c>
      <c r="D86" s="11">
        <v>24</v>
      </c>
      <c r="E86" s="14">
        <v>2216.08</v>
      </c>
      <c r="F86" s="14">
        <f t="shared" si="29"/>
        <v>53185.919999999998</v>
      </c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6">
        <f>$F$86*80%</f>
        <v>42548.736000000004</v>
      </c>
      <c r="Z86" s="16"/>
    </row>
    <row r="87" spans="1:26" outlineLevel="1" x14ac:dyDescent="0.25">
      <c r="A87" s="11" t="s">
        <v>406</v>
      </c>
      <c r="B87" s="12" t="s">
        <v>339</v>
      </c>
      <c r="C87" s="11" t="s">
        <v>51</v>
      </c>
      <c r="D87" s="11">
        <v>7</v>
      </c>
      <c r="E87" s="14">
        <v>619.9</v>
      </c>
      <c r="F87" s="16">
        <f t="shared" si="29"/>
        <v>4339.3</v>
      </c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>
        <f>$F$87*80%</f>
        <v>3471.4400000000005</v>
      </c>
      <c r="Z87" s="16"/>
    </row>
    <row r="88" spans="1:26" ht="24" outlineLevel="1" x14ac:dyDescent="0.25">
      <c r="A88" s="11" t="s">
        <v>407</v>
      </c>
      <c r="B88" s="12" t="s">
        <v>334</v>
      </c>
      <c r="C88" s="11" t="s">
        <v>51</v>
      </c>
      <c r="D88" s="11">
        <v>18</v>
      </c>
      <c r="E88" s="14">
        <v>5999.99</v>
      </c>
      <c r="F88" s="16">
        <f t="shared" si="29"/>
        <v>107999.81999999999</v>
      </c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>
        <f>$F$88*80%</f>
        <v>86399.856</v>
      </c>
      <c r="Z88" s="16"/>
    </row>
    <row r="89" spans="1:26" outlineLevel="1" x14ac:dyDescent="0.25">
      <c r="A89" s="11" t="s">
        <v>408</v>
      </c>
      <c r="B89" s="15" t="s">
        <v>328</v>
      </c>
      <c r="C89" s="11" t="s">
        <v>51</v>
      </c>
      <c r="D89" s="11">
        <v>6</v>
      </c>
      <c r="E89" s="14">
        <v>1036.8000000000002</v>
      </c>
      <c r="F89" s="16">
        <f>D89*E89</f>
        <v>6220.8000000000011</v>
      </c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>
        <f>$F$89*80%</f>
        <v>4976.6400000000012</v>
      </c>
      <c r="Z89" s="16"/>
    </row>
    <row r="90" spans="1:26" outlineLevel="1" x14ac:dyDescent="0.25">
      <c r="A90" s="11" t="s">
        <v>409</v>
      </c>
      <c r="B90" s="15" t="s">
        <v>329</v>
      </c>
      <c r="C90" s="11" t="s">
        <v>51</v>
      </c>
      <c r="D90" s="11">
        <v>137</v>
      </c>
      <c r="E90" s="14">
        <v>1036.8000000000002</v>
      </c>
      <c r="F90" s="16">
        <f t="shared" ref="F90:F99" si="30">D90*E90</f>
        <v>142041.60000000003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>
        <f>$F$90*80%</f>
        <v>113633.28000000003</v>
      </c>
      <c r="Z90" s="16"/>
    </row>
    <row r="91" spans="1:26" outlineLevel="1" x14ac:dyDescent="0.25">
      <c r="A91" s="11" t="s">
        <v>410</v>
      </c>
      <c r="B91" s="15" t="s">
        <v>330</v>
      </c>
      <c r="C91" s="11" t="s">
        <v>51</v>
      </c>
      <c r="D91" s="11">
        <v>6</v>
      </c>
      <c r="E91" s="14">
        <v>6674</v>
      </c>
      <c r="F91" s="16">
        <f t="shared" si="30"/>
        <v>40044</v>
      </c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>
        <f>$F$91*80%</f>
        <v>32035.200000000001</v>
      </c>
      <c r="Z91" s="16"/>
    </row>
    <row r="92" spans="1:26" outlineLevel="1" x14ac:dyDescent="0.25">
      <c r="A92" s="11" t="s">
        <v>411</v>
      </c>
      <c r="B92" s="15" t="s">
        <v>331</v>
      </c>
      <c r="C92" s="11" t="s">
        <v>51</v>
      </c>
      <c r="D92" s="11">
        <v>1</v>
      </c>
      <c r="E92" s="14">
        <v>5166.75</v>
      </c>
      <c r="F92" s="16">
        <f t="shared" si="30"/>
        <v>5166.75</v>
      </c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>
        <f>$F$92*80%</f>
        <v>4133.4000000000005</v>
      </c>
      <c r="Z92" s="16"/>
    </row>
    <row r="93" spans="1:26" outlineLevel="1" x14ac:dyDescent="0.25">
      <c r="A93" s="11" t="s">
        <v>412</v>
      </c>
      <c r="B93" s="12" t="s">
        <v>209</v>
      </c>
      <c r="C93" s="13" t="s">
        <v>51</v>
      </c>
      <c r="D93" s="11">
        <v>1</v>
      </c>
      <c r="E93" s="14">
        <v>2220</v>
      </c>
      <c r="F93" s="16">
        <f t="shared" si="30"/>
        <v>2220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>
        <f>$F$93*80%</f>
        <v>1776</v>
      </c>
      <c r="Z93" s="16"/>
    </row>
    <row r="94" spans="1:26" outlineLevel="1" x14ac:dyDescent="0.25">
      <c r="A94" s="11" t="s">
        <v>413</v>
      </c>
      <c r="B94" s="12" t="s">
        <v>212</v>
      </c>
      <c r="C94" s="13" t="s">
        <v>51</v>
      </c>
      <c r="D94" s="11">
        <v>1</v>
      </c>
      <c r="E94" s="14">
        <v>428</v>
      </c>
      <c r="F94" s="16">
        <f t="shared" si="30"/>
        <v>428</v>
      </c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>
        <f>$F$94*80%</f>
        <v>342.40000000000003</v>
      </c>
      <c r="Z94" s="16"/>
    </row>
    <row r="95" spans="1:26" outlineLevel="1" x14ac:dyDescent="0.25">
      <c r="A95" s="11" t="s">
        <v>414</v>
      </c>
      <c r="B95" s="12" t="s">
        <v>210</v>
      </c>
      <c r="C95" s="13" t="s">
        <v>51</v>
      </c>
      <c r="D95" s="11">
        <v>1</v>
      </c>
      <c r="E95" s="14">
        <v>90</v>
      </c>
      <c r="F95" s="16">
        <f t="shared" si="30"/>
        <v>90</v>
      </c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>
        <f>$F$95*80%</f>
        <v>72</v>
      </c>
      <c r="Z95" s="16"/>
    </row>
    <row r="96" spans="1:26" outlineLevel="1" x14ac:dyDescent="0.25">
      <c r="A96" s="11" t="s">
        <v>415</v>
      </c>
      <c r="B96" s="12" t="s">
        <v>211</v>
      </c>
      <c r="C96" s="13" t="s">
        <v>51</v>
      </c>
      <c r="D96" s="11">
        <v>1</v>
      </c>
      <c r="E96" s="14">
        <v>68</v>
      </c>
      <c r="F96" s="16">
        <f t="shared" si="30"/>
        <v>68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>
        <f>$F$96*80%</f>
        <v>54.400000000000006</v>
      </c>
      <c r="Z96" s="16"/>
    </row>
    <row r="97" spans="1:26" outlineLevel="1" x14ac:dyDescent="0.25">
      <c r="A97" s="11" t="s">
        <v>416</v>
      </c>
      <c r="B97" s="12" t="s">
        <v>197</v>
      </c>
      <c r="C97" s="13" t="s">
        <v>51</v>
      </c>
      <c r="D97" s="11">
        <v>1</v>
      </c>
      <c r="E97" s="14">
        <v>184</v>
      </c>
      <c r="F97" s="16">
        <f t="shared" si="30"/>
        <v>184</v>
      </c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>
        <f>$F$97*80%</f>
        <v>147.20000000000002</v>
      </c>
      <c r="Z97" s="16"/>
    </row>
    <row r="98" spans="1:26" outlineLevel="1" x14ac:dyDescent="0.25">
      <c r="A98" s="11" t="s">
        <v>417</v>
      </c>
      <c r="B98" s="12" t="s">
        <v>198</v>
      </c>
      <c r="C98" s="13" t="s">
        <v>51</v>
      </c>
      <c r="D98" s="11">
        <v>1</v>
      </c>
      <c r="E98" s="14">
        <v>434</v>
      </c>
      <c r="F98" s="16">
        <f t="shared" si="30"/>
        <v>434</v>
      </c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>
        <f>$F$98*80%</f>
        <v>347.20000000000005</v>
      </c>
      <c r="Z98" s="16"/>
    </row>
    <row r="99" spans="1:26" outlineLevel="1" x14ac:dyDescent="0.25">
      <c r="A99" s="11" t="s">
        <v>418</v>
      </c>
      <c r="B99" s="15" t="s">
        <v>335</v>
      </c>
      <c r="C99" s="11" t="s">
        <v>51</v>
      </c>
      <c r="D99" s="11">
        <v>1</v>
      </c>
      <c r="E99" s="14">
        <v>127920</v>
      </c>
      <c r="F99" s="16">
        <f t="shared" si="30"/>
        <v>127920</v>
      </c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>
        <f>$F$99*80%</f>
        <v>102336</v>
      </c>
      <c r="Z99" s="16"/>
    </row>
    <row r="100" spans="1:26" collapsed="1" x14ac:dyDescent="0.25">
      <c r="A100" s="9" t="s">
        <v>419</v>
      </c>
      <c r="B100" s="10" t="s">
        <v>48</v>
      </c>
      <c r="C100" s="10"/>
      <c r="D100" s="9"/>
      <c r="E100" s="19"/>
      <c r="F100" s="17">
        <f>SUM(F101:F112)</f>
        <v>363982.18999999994</v>
      </c>
      <c r="G100" s="17">
        <f t="shared" ref="G100:Z100" si="31">SUM(G101:G112)</f>
        <v>0</v>
      </c>
      <c r="H100" s="17">
        <f t="shared" si="31"/>
        <v>0</v>
      </c>
      <c r="I100" s="17">
        <f t="shared" si="31"/>
        <v>0</v>
      </c>
      <c r="J100" s="17">
        <f t="shared" si="31"/>
        <v>0</v>
      </c>
      <c r="K100" s="17">
        <f t="shared" si="31"/>
        <v>0</v>
      </c>
      <c r="L100" s="17">
        <f t="shared" si="31"/>
        <v>0</v>
      </c>
      <c r="M100" s="17">
        <f t="shared" si="31"/>
        <v>0</v>
      </c>
      <c r="N100" s="17">
        <f t="shared" si="31"/>
        <v>0</v>
      </c>
      <c r="O100" s="17">
        <f t="shared" si="31"/>
        <v>0</v>
      </c>
      <c r="P100" s="17">
        <f t="shared" si="31"/>
        <v>0</v>
      </c>
      <c r="Q100" s="17">
        <f t="shared" si="31"/>
        <v>0</v>
      </c>
      <c r="R100" s="17">
        <f t="shared" si="31"/>
        <v>0</v>
      </c>
      <c r="S100" s="17">
        <f t="shared" si="31"/>
        <v>0</v>
      </c>
      <c r="T100" s="17">
        <f t="shared" si="31"/>
        <v>0</v>
      </c>
      <c r="U100" s="17">
        <f t="shared" si="31"/>
        <v>0</v>
      </c>
      <c r="V100" s="17">
        <f t="shared" si="31"/>
        <v>0</v>
      </c>
      <c r="W100" s="17">
        <f t="shared" si="31"/>
        <v>0</v>
      </c>
      <c r="X100" s="17">
        <f t="shared" si="31"/>
        <v>0</v>
      </c>
      <c r="Y100" s="17">
        <f>SUM(Y101:Y112)</f>
        <v>291185.75200000015</v>
      </c>
      <c r="Z100" s="17">
        <f t="shared" si="31"/>
        <v>0</v>
      </c>
    </row>
    <row r="101" spans="1:26" ht="24" hidden="1" outlineLevel="1" x14ac:dyDescent="0.25">
      <c r="A101" s="11" t="s">
        <v>420</v>
      </c>
      <c r="B101" s="12" t="s">
        <v>333</v>
      </c>
      <c r="C101" s="11" t="s">
        <v>51</v>
      </c>
      <c r="D101" s="11">
        <v>32</v>
      </c>
      <c r="E101" s="14">
        <v>8667.18</v>
      </c>
      <c r="F101" s="14">
        <f>D101*E101</f>
        <v>277349.76000000001</v>
      </c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6">
        <f>$F$101*80%</f>
        <v>221879.80800000002</v>
      </c>
      <c r="Z101" s="16"/>
    </row>
    <row r="102" spans="1:26" ht="24" hidden="1" outlineLevel="1" x14ac:dyDescent="0.25">
      <c r="A102" s="11" t="s">
        <v>421</v>
      </c>
      <c r="B102" s="12" t="s">
        <v>336</v>
      </c>
      <c r="C102" s="11" t="s">
        <v>51</v>
      </c>
      <c r="D102" s="11">
        <v>6</v>
      </c>
      <c r="E102" s="14">
        <v>2216.08</v>
      </c>
      <c r="F102" s="14">
        <f t="shared" ref="F102:F112" si="32">D102*E102</f>
        <v>13296.48</v>
      </c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6">
        <f>$F$102*80%</f>
        <v>10637.184000000001</v>
      </c>
      <c r="Z102" s="16"/>
    </row>
    <row r="103" spans="1:26" ht="24" hidden="1" outlineLevel="1" x14ac:dyDescent="0.25">
      <c r="A103" s="11" t="s">
        <v>422</v>
      </c>
      <c r="B103" s="12" t="s">
        <v>328</v>
      </c>
      <c r="C103" s="11" t="s">
        <v>51</v>
      </c>
      <c r="D103" s="11">
        <v>2</v>
      </c>
      <c r="E103" s="14">
        <v>1036.8000000000002</v>
      </c>
      <c r="F103" s="14">
        <f t="shared" si="32"/>
        <v>2073.6000000000004</v>
      </c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6">
        <f>$F$103*80%</f>
        <v>1658.8800000000003</v>
      </c>
      <c r="Z103" s="16"/>
    </row>
    <row r="104" spans="1:26" hidden="1" outlineLevel="1" x14ac:dyDescent="0.25">
      <c r="A104" s="11" t="s">
        <v>423</v>
      </c>
      <c r="B104" s="12" t="s">
        <v>329</v>
      </c>
      <c r="C104" s="11" t="s">
        <v>51</v>
      </c>
      <c r="D104" s="11">
        <v>32</v>
      </c>
      <c r="E104" s="14">
        <v>1036.8000000000002</v>
      </c>
      <c r="F104" s="14">
        <f t="shared" si="32"/>
        <v>33177.600000000006</v>
      </c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6">
        <f>$F$104*80%</f>
        <v>26542.080000000005</v>
      </c>
      <c r="Z104" s="16"/>
    </row>
    <row r="105" spans="1:26" hidden="1" outlineLevel="1" x14ac:dyDescent="0.25">
      <c r="A105" s="11" t="s">
        <v>424</v>
      </c>
      <c r="B105" s="12" t="s">
        <v>330</v>
      </c>
      <c r="C105" s="11" t="s">
        <v>51</v>
      </c>
      <c r="D105" s="11">
        <v>2</v>
      </c>
      <c r="E105" s="14">
        <v>6674</v>
      </c>
      <c r="F105" s="14">
        <f t="shared" si="32"/>
        <v>13348</v>
      </c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6">
        <f>$F$105*80%</f>
        <v>10678.400000000001</v>
      </c>
      <c r="Z105" s="16"/>
    </row>
    <row r="106" spans="1:26" hidden="1" outlineLevel="1" x14ac:dyDescent="0.25">
      <c r="A106" s="11" t="s">
        <v>425</v>
      </c>
      <c r="B106" s="12" t="s">
        <v>331</v>
      </c>
      <c r="C106" s="11" t="s">
        <v>51</v>
      </c>
      <c r="D106" s="11">
        <v>1</v>
      </c>
      <c r="E106" s="14">
        <v>5166.75</v>
      </c>
      <c r="F106" s="14">
        <f t="shared" si="32"/>
        <v>5166.75</v>
      </c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6">
        <f>$F$106*80%</f>
        <v>4133.4000000000005</v>
      </c>
      <c r="Z106" s="16"/>
    </row>
    <row r="107" spans="1:26" hidden="1" outlineLevel="1" x14ac:dyDescent="0.25">
      <c r="A107" s="11" t="s">
        <v>426</v>
      </c>
      <c r="B107" s="12" t="s">
        <v>209</v>
      </c>
      <c r="C107" s="13" t="s">
        <v>51</v>
      </c>
      <c r="D107" s="11">
        <v>1</v>
      </c>
      <c r="E107" s="14">
        <v>2220</v>
      </c>
      <c r="F107" s="16">
        <f t="shared" si="32"/>
        <v>2220</v>
      </c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>
        <f>$F$107*80%</f>
        <v>1776</v>
      </c>
      <c r="Z107" s="16"/>
    </row>
    <row r="108" spans="1:26" hidden="1" outlineLevel="1" x14ac:dyDescent="0.25">
      <c r="A108" s="11" t="s">
        <v>427</v>
      </c>
      <c r="B108" s="12" t="s">
        <v>212</v>
      </c>
      <c r="C108" s="13" t="s">
        <v>51</v>
      </c>
      <c r="D108" s="11">
        <v>1</v>
      </c>
      <c r="E108" s="14">
        <v>428</v>
      </c>
      <c r="F108" s="16">
        <f t="shared" si="32"/>
        <v>428</v>
      </c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>
        <f>$F$108*80%</f>
        <v>342.40000000000003</v>
      </c>
      <c r="Z108" s="16"/>
    </row>
    <row r="109" spans="1:26" hidden="1" outlineLevel="1" x14ac:dyDescent="0.25">
      <c r="A109" s="11" t="s">
        <v>428</v>
      </c>
      <c r="B109" s="12" t="s">
        <v>210</v>
      </c>
      <c r="C109" s="13" t="s">
        <v>51</v>
      </c>
      <c r="D109" s="11">
        <v>1</v>
      </c>
      <c r="E109" s="14">
        <v>90</v>
      </c>
      <c r="F109" s="16">
        <f t="shared" si="32"/>
        <v>90</v>
      </c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>
        <f>$F$109*80%</f>
        <v>72</v>
      </c>
      <c r="Z109" s="16"/>
    </row>
    <row r="110" spans="1:26" hidden="1" outlineLevel="1" x14ac:dyDescent="0.25">
      <c r="A110" s="11" t="s">
        <v>429</v>
      </c>
      <c r="B110" s="12" t="s">
        <v>211</v>
      </c>
      <c r="C110" s="13" t="s">
        <v>51</v>
      </c>
      <c r="D110" s="11">
        <v>1</v>
      </c>
      <c r="E110" s="14">
        <v>68</v>
      </c>
      <c r="F110" s="16">
        <f t="shared" si="32"/>
        <v>68</v>
      </c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>
        <f>$F$110*80%</f>
        <v>54.400000000000006</v>
      </c>
      <c r="Z110" s="16"/>
    </row>
    <row r="111" spans="1:26" hidden="1" outlineLevel="1" x14ac:dyDescent="0.25">
      <c r="A111" s="11" t="s">
        <v>430</v>
      </c>
      <c r="B111" s="12" t="s">
        <v>197</v>
      </c>
      <c r="C111" s="13" t="s">
        <v>51</v>
      </c>
      <c r="D111" s="11">
        <v>1</v>
      </c>
      <c r="E111" s="14">
        <v>184</v>
      </c>
      <c r="F111" s="16">
        <f t="shared" si="32"/>
        <v>184</v>
      </c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>
        <f>$F$111*80%</f>
        <v>147.20000000000002</v>
      </c>
      <c r="Z111" s="16"/>
    </row>
    <row r="112" spans="1:26" hidden="1" outlineLevel="1" x14ac:dyDescent="0.25">
      <c r="A112" s="11" t="s">
        <v>431</v>
      </c>
      <c r="B112" s="65" t="s">
        <v>371</v>
      </c>
      <c r="C112" s="69" t="s">
        <v>51</v>
      </c>
      <c r="D112" s="64">
        <v>1</v>
      </c>
      <c r="E112" s="66">
        <v>16580</v>
      </c>
      <c r="F112" s="67">
        <f t="shared" si="32"/>
        <v>16580</v>
      </c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16">
        <f>$F$112*80%</f>
        <v>13264</v>
      </c>
      <c r="Z112" s="16"/>
    </row>
    <row r="113" spans="1:26" x14ac:dyDescent="0.25">
      <c r="A113" s="21">
        <v>3</v>
      </c>
      <c r="B113" s="8" t="s">
        <v>49</v>
      </c>
      <c r="C113" s="8"/>
      <c r="D113" s="21"/>
      <c r="E113" s="22"/>
      <c r="F113" s="23">
        <f>SUM(F114)</f>
        <v>107170.41999999998</v>
      </c>
      <c r="G113" s="23">
        <f t="shared" ref="G113:Z113" si="33">SUM(G114)</f>
        <v>0</v>
      </c>
      <c r="H113" s="23">
        <f t="shared" si="33"/>
        <v>0</v>
      </c>
      <c r="I113" s="23">
        <f t="shared" si="33"/>
        <v>0</v>
      </c>
      <c r="J113" s="23">
        <f t="shared" si="33"/>
        <v>0</v>
      </c>
      <c r="K113" s="23">
        <f t="shared" si="33"/>
        <v>0</v>
      </c>
      <c r="L113" s="23">
        <f t="shared" si="33"/>
        <v>0</v>
      </c>
      <c r="M113" s="23">
        <f t="shared" si="33"/>
        <v>0</v>
      </c>
      <c r="N113" s="23">
        <f t="shared" si="33"/>
        <v>0</v>
      </c>
      <c r="O113" s="23">
        <f t="shared" si="33"/>
        <v>0</v>
      </c>
      <c r="P113" s="23">
        <f t="shared" si="33"/>
        <v>0</v>
      </c>
      <c r="Q113" s="23">
        <f t="shared" si="33"/>
        <v>0</v>
      </c>
      <c r="R113" s="23">
        <f t="shared" si="33"/>
        <v>0</v>
      </c>
      <c r="S113" s="23">
        <f t="shared" si="33"/>
        <v>0</v>
      </c>
      <c r="T113" s="23">
        <f t="shared" si="33"/>
        <v>0</v>
      </c>
      <c r="U113" s="23">
        <f t="shared" si="33"/>
        <v>0</v>
      </c>
      <c r="V113" s="23">
        <f t="shared" si="33"/>
        <v>64302.251999999993</v>
      </c>
      <c r="W113" s="23">
        <f t="shared" si="33"/>
        <v>0</v>
      </c>
      <c r="X113" s="23">
        <f t="shared" si="33"/>
        <v>0</v>
      </c>
      <c r="Y113" s="23">
        <f t="shared" si="33"/>
        <v>0</v>
      </c>
      <c r="Z113" s="23">
        <f t="shared" si="33"/>
        <v>0</v>
      </c>
    </row>
    <row r="114" spans="1:26" collapsed="1" x14ac:dyDescent="0.25">
      <c r="A114" s="9" t="s">
        <v>40</v>
      </c>
      <c r="B114" s="10" t="s">
        <v>123</v>
      </c>
      <c r="C114" s="9"/>
      <c r="D114" s="9"/>
      <c r="E114" s="19"/>
      <c r="F114" s="17">
        <f>SUM(F115:F157)</f>
        <v>107170.41999999998</v>
      </c>
      <c r="G114" s="17">
        <f t="shared" ref="G114:Z114" si="34">SUM(G115:G157)</f>
        <v>0</v>
      </c>
      <c r="H114" s="17">
        <f t="shared" si="34"/>
        <v>0</v>
      </c>
      <c r="I114" s="17">
        <f t="shared" si="34"/>
        <v>0</v>
      </c>
      <c r="J114" s="17">
        <f t="shared" si="34"/>
        <v>0</v>
      </c>
      <c r="K114" s="17">
        <f t="shared" si="34"/>
        <v>0</v>
      </c>
      <c r="L114" s="17">
        <f t="shared" si="34"/>
        <v>0</v>
      </c>
      <c r="M114" s="17">
        <f t="shared" si="34"/>
        <v>0</v>
      </c>
      <c r="N114" s="17">
        <f t="shared" si="34"/>
        <v>0</v>
      </c>
      <c r="O114" s="17">
        <f t="shared" si="34"/>
        <v>0</v>
      </c>
      <c r="P114" s="17">
        <f t="shared" si="34"/>
        <v>0</v>
      </c>
      <c r="Q114" s="17">
        <f t="shared" si="34"/>
        <v>0</v>
      </c>
      <c r="R114" s="17">
        <f t="shared" si="34"/>
        <v>0</v>
      </c>
      <c r="S114" s="17">
        <f t="shared" si="34"/>
        <v>0</v>
      </c>
      <c r="T114" s="17">
        <f t="shared" si="34"/>
        <v>0</v>
      </c>
      <c r="U114" s="17">
        <f t="shared" si="34"/>
        <v>0</v>
      </c>
      <c r="V114" s="17">
        <f t="shared" si="34"/>
        <v>64302.251999999993</v>
      </c>
      <c r="W114" s="17">
        <f t="shared" si="34"/>
        <v>0</v>
      </c>
      <c r="X114" s="17">
        <f t="shared" si="34"/>
        <v>0</v>
      </c>
      <c r="Y114" s="17">
        <f t="shared" si="34"/>
        <v>0</v>
      </c>
      <c r="Z114" s="17">
        <f t="shared" si="34"/>
        <v>0</v>
      </c>
    </row>
    <row r="115" spans="1:26" hidden="1" outlineLevel="1" x14ac:dyDescent="0.25">
      <c r="A115" s="11" t="s">
        <v>124</v>
      </c>
      <c r="B115" s="12" t="s">
        <v>314</v>
      </c>
      <c r="C115" s="11" t="s">
        <v>51</v>
      </c>
      <c r="D115" s="11">
        <v>3</v>
      </c>
      <c r="E115" s="14">
        <v>1465.36</v>
      </c>
      <c r="F115" s="16">
        <f>E115*D115</f>
        <v>4396.08</v>
      </c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>
        <f t="shared" ref="V115:V157" si="35">F115*60%</f>
        <v>2637.6479999999997</v>
      </c>
      <c r="W115" s="16"/>
      <c r="X115" s="16"/>
      <c r="Y115" s="16"/>
      <c r="Z115" s="16"/>
    </row>
    <row r="116" spans="1:26" hidden="1" outlineLevel="1" x14ac:dyDescent="0.25">
      <c r="A116" s="11" t="s">
        <v>125</v>
      </c>
      <c r="B116" s="12" t="s">
        <v>233</v>
      </c>
      <c r="C116" s="11" t="s">
        <v>51</v>
      </c>
      <c r="D116" s="11">
        <v>2</v>
      </c>
      <c r="E116" s="14">
        <v>1259.8900000000001</v>
      </c>
      <c r="F116" s="16">
        <f t="shared" ref="F116:F157" si="36">E116*D116</f>
        <v>2519.7800000000002</v>
      </c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>
        <f t="shared" si="35"/>
        <v>1511.8680000000002</v>
      </c>
      <c r="W116" s="16"/>
      <c r="X116" s="16"/>
      <c r="Y116" s="16"/>
      <c r="Z116" s="16"/>
    </row>
    <row r="117" spans="1:26" hidden="1" outlineLevel="1" x14ac:dyDescent="0.25">
      <c r="A117" s="11" t="s">
        <v>274</v>
      </c>
      <c r="B117" s="12" t="s">
        <v>236</v>
      </c>
      <c r="C117" s="11" t="s">
        <v>51</v>
      </c>
      <c r="D117" s="11">
        <v>6</v>
      </c>
      <c r="E117" s="14">
        <v>121.12</v>
      </c>
      <c r="F117" s="16">
        <f t="shared" si="36"/>
        <v>726.72</v>
      </c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>
        <f t="shared" si="35"/>
        <v>436.03199999999998</v>
      </c>
      <c r="W117" s="16"/>
      <c r="X117" s="16"/>
      <c r="Y117" s="16"/>
      <c r="Z117" s="16"/>
    </row>
    <row r="118" spans="1:26" hidden="1" outlineLevel="1" x14ac:dyDescent="0.25">
      <c r="A118" s="11" t="s">
        <v>275</v>
      </c>
      <c r="B118" s="12" t="s">
        <v>237</v>
      </c>
      <c r="C118" s="11" t="s">
        <v>51</v>
      </c>
      <c r="D118" s="11">
        <v>6</v>
      </c>
      <c r="E118" s="14">
        <v>34.9</v>
      </c>
      <c r="F118" s="16">
        <f t="shared" si="36"/>
        <v>209.39999999999998</v>
      </c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>
        <f t="shared" si="35"/>
        <v>125.63999999999999</v>
      </c>
      <c r="W118" s="16"/>
      <c r="X118" s="16"/>
      <c r="Y118" s="16"/>
      <c r="Z118" s="16"/>
    </row>
    <row r="119" spans="1:26" hidden="1" outlineLevel="1" x14ac:dyDescent="0.25">
      <c r="A119" s="11" t="s">
        <v>276</v>
      </c>
      <c r="B119" s="12" t="s">
        <v>238</v>
      </c>
      <c r="C119" s="11" t="s">
        <v>51</v>
      </c>
      <c r="D119" s="11">
        <v>6</v>
      </c>
      <c r="E119" s="14">
        <v>34.9</v>
      </c>
      <c r="F119" s="16">
        <f t="shared" si="36"/>
        <v>209.39999999999998</v>
      </c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>
        <f t="shared" si="35"/>
        <v>125.63999999999999</v>
      </c>
      <c r="W119" s="16"/>
      <c r="X119" s="16"/>
      <c r="Y119" s="16"/>
      <c r="Z119" s="16"/>
    </row>
    <row r="120" spans="1:26" hidden="1" outlineLevel="1" x14ac:dyDescent="0.25">
      <c r="A120" s="11" t="s">
        <v>277</v>
      </c>
      <c r="B120" s="12" t="s">
        <v>239</v>
      </c>
      <c r="C120" s="11" t="s">
        <v>51</v>
      </c>
      <c r="D120" s="11">
        <v>6</v>
      </c>
      <c r="E120" s="14">
        <v>34.9</v>
      </c>
      <c r="F120" s="16">
        <f t="shared" si="36"/>
        <v>209.39999999999998</v>
      </c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>
        <f t="shared" si="35"/>
        <v>125.63999999999999</v>
      </c>
      <c r="W120" s="16"/>
      <c r="X120" s="16"/>
      <c r="Y120" s="16"/>
      <c r="Z120" s="16"/>
    </row>
    <row r="121" spans="1:26" hidden="1" outlineLevel="1" x14ac:dyDescent="0.25">
      <c r="A121" s="11" t="s">
        <v>278</v>
      </c>
      <c r="B121" s="12" t="s">
        <v>240</v>
      </c>
      <c r="C121" s="11" t="s">
        <v>51</v>
      </c>
      <c r="D121" s="11">
        <v>6</v>
      </c>
      <c r="E121" s="14">
        <v>34.9</v>
      </c>
      <c r="F121" s="16">
        <f t="shared" si="36"/>
        <v>209.39999999999998</v>
      </c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>
        <f t="shared" si="35"/>
        <v>125.63999999999999</v>
      </c>
      <c r="W121" s="16"/>
      <c r="X121" s="16"/>
      <c r="Y121" s="16"/>
      <c r="Z121" s="16"/>
    </row>
    <row r="122" spans="1:26" hidden="1" outlineLevel="1" x14ac:dyDescent="0.25">
      <c r="A122" s="11" t="s">
        <v>279</v>
      </c>
      <c r="B122" s="12" t="s">
        <v>241</v>
      </c>
      <c r="C122" s="11" t="s">
        <v>51</v>
      </c>
      <c r="D122" s="11">
        <v>6</v>
      </c>
      <c r="E122" s="14">
        <v>34.9</v>
      </c>
      <c r="F122" s="16">
        <f t="shared" si="36"/>
        <v>209.39999999999998</v>
      </c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>
        <f t="shared" si="35"/>
        <v>125.63999999999999</v>
      </c>
      <c r="W122" s="16"/>
      <c r="X122" s="16"/>
      <c r="Y122" s="16"/>
      <c r="Z122" s="16"/>
    </row>
    <row r="123" spans="1:26" hidden="1" outlineLevel="1" x14ac:dyDescent="0.25">
      <c r="A123" s="11" t="s">
        <v>280</v>
      </c>
      <c r="B123" s="12" t="s">
        <v>242</v>
      </c>
      <c r="C123" s="11" t="s">
        <v>51</v>
      </c>
      <c r="D123" s="11">
        <v>6</v>
      </c>
      <c r="E123" s="14">
        <v>34.9</v>
      </c>
      <c r="F123" s="16">
        <f t="shared" si="36"/>
        <v>209.39999999999998</v>
      </c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>
        <f t="shared" si="35"/>
        <v>125.63999999999999</v>
      </c>
      <c r="W123" s="16"/>
      <c r="X123" s="16"/>
      <c r="Y123" s="16"/>
      <c r="Z123" s="16"/>
    </row>
    <row r="124" spans="1:26" hidden="1" outlineLevel="1" x14ac:dyDescent="0.25">
      <c r="A124" s="11" t="s">
        <v>281</v>
      </c>
      <c r="B124" s="12" t="s">
        <v>243</v>
      </c>
      <c r="C124" s="11" t="s">
        <v>51</v>
      </c>
      <c r="D124" s="11">
        <v>6</v>
      </c>
      <c r="E124" s="14">
        <v>34.9</v>
      </c>
      <c r="F124" s="16">
        <f t="shared" si="36"/>
        <v>209.39999999999998</v>
      </c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>
        <f t="shared" si="35"/>
        <v>125.63999999999999</v>
      </c>
      <c r="W124" s="16"/>
      <c r="X124" s="16"/>
      <c r="Y124" s="16"/>
      <c r="Z124" s="16"/>
    </row>
    <row r="125" spans="1:26" hidden="1" outlineLevel="1" x14ac:dyDescent="0.25">
      <c r="A125" s="11" t="s">
        <v>282</v>
      </c>
      <c r="B125" s="12" t="s">
        <v>244</v>
      </c>
      <c r="C125" s="11" t="s">
        <v>51</v>
      </c>
      <c r="D125" s="11">
        <v>2</v>
      </c>
      <c r="E125" s="14">
        <v>43.04</v>
      </c>
      <c r="F125" s="16">
        <f t="shared" si="36"/>
        <v>86.08</v>
      </c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>
        <f t="shared" si="35"/>
        <v>51.647999999999996</v>
      </c>
      <c r="W125" s="16"/>
      <c r="X125" s="16"/>
      <c r="Y125" s="16"/>
      <c r="Z125" s="16"/>
    </row>
    <row r="126" spans="1:26" hidden="1" outlineLevel="1" x14ac:dyDescent="0.25">
      <c r="A126" s="11" t="s">
        <v>283</v>
      </c>
      <c r="B126" s="12" t="s">
        <v>245</v>
      </c>
      <c r="C126" s="11" t="s">
        <v>51</v>
      </c>
      <c r="D126" s="11">
        <v>2</v>
      </c>
      <c r="E126" s="14">
        <v>109.98</v>
      </c>
      <c r="F126" s="16">
        <f t="shared" si="36"/>
        <v>219.96</v>
      </c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>
        <f t="shared" si="35"/>
        <v>131.976</v>
      </c>
      <c r="W126" s="16"/>
      <c r="X126" s="16"/>
      <c r="Y126" s="16"/>
      <c r="Z126" s="16"/>
    </row>
    <row r="127" spans="1:26" hidden="1" outlineLevel="1" x14ac:dyDescent="0.25">
      <c r="A127" s="11" t="s">
        <v>284</v>
      </c>
      <c r="B127" s="12" t="s">
        <v>251</v>
      </c>
      <c r="C127" s="11" t="s">
        <v>51</v>
      </c>
      <c r="D127" s="11">
        <v>2</v>
      </c>
      <c r="E127" s="14">
        <v>149.99</v>
      </c>
      <c r="F127" s="16">
        <f t="shared" si="36"/>
        <v>299.98</v>
      </c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>
        <f t="shared" si="35"/>
        <v>179.988</v>
      </c>
      <c r="W127" s="16"/>
      <c r="X127" s="16"/>
      <c r="Y127" s="16"/>
      <c r="Z127" s="16"/>
    </row>
    <row r="128" spans="1:26" hidden="1" outlineLevel="1" x14ac:dyDescent="0.25">
      <c r="A128" s="11" t="s">
        <v>285</v>
      </c>
      <c r="B128" s="12" t="s">
        <v>252</v>
      </c>
      <c r="C128" s="11" t="s">
        <v>51</v>
      </c>
      <c r="D128" s="11">
        <v>2</v>
      </c>
      <c r="E128" s="14">
        <v>250.05</v>
      </c>
      <c r="F128" s="16">
        <f t="shared" si="36"/>
        <v>500.1</v>
      </c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>
        <f t="shared" si="35"/>
        <v>300.06</v>
      </c>
      <c r="W128" s="16"/>
      <c r="X128" s="16"/>
      <c r="Y128" s="16"/>
      <c r="Z128" s="16"/>
    </row>
    <row r="129" spans="1:26" ht="24" hidden="1" outlineLevel="1" x14ac:dyDescent="0.25">
      <c r="A129" s="11" t="s">
        <v>286</v>
      </c>
      <c r="B129" s="12" t="s">
        <v>253</v>
      </c>
      <c r="C129" s="11" t="s">
        <v>51</v>
      </c>
      <c r="D129" s="11">
        <v>2</v>
      </c>
      <c r="E129" s="14">
        <v>203.9</v>
      </c>
      <c r="F129" s="16">
        <f t="shared" si="36"/>
        <v>407.8</v>
      </c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>
        <f t="shared" si="35"/>
        <v>244.68</v>
      </c>
      <c r="W129" s="16"/>
      <c r="X129" s="16"/>
      <c r="Y129" s="16"/>
      <c r="Z129" s="16"/>
    </row>
    <row r="130" spans="1:26" ht="24" hidden="1" outlineLevel="1" x14ac:dyDescent="0.25">
      <c r="A130" s="11" t="s">
        <v>287</v>
      </c>
      <c r="B130" s="12" t="s">
        <v>254</v>
      </c>
      <c r="C130" s="11" t="s">
        <v>51</v>
      </c>
      <c r="D130" s="11">
        <v>4</v>
      </c>
      <c r="E130" s="14">
        <v>469.9</v>
      </c>
      <c r="F130" s="16">
        <f t="shared" si="36"/>
        <v>1879.6</v>
      </c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>
        <f t="shared" si="35"/>
        <v>1127.76</v>
      </c>
      <c r="W130" s="16"/>
      <c r="X130" s="16"/>
      <c r="Y130" s="16"/>
      <c r="Z130" s="16"/>
    </row>
    <row r="131" spans="1:26" hidden="1" outlineLevel="1" x14ac:dyDescent="0.25">
      <c r="A131" s="11" t="s">
        <v>288</v>
      </c>
      <c r="B131" s="12" t="s">
        <v>246</v>
      </c>
      <c r="C131" s="11" t="s">
        <v>51</v>
      </c>
      <c r="D131" s="11">
        <v>2</v>
      </c>
      <c r="E131" s="14">
        <v>231.14</v>
      </c>
      <c r="F131" s="16">
        <f t="shared" si="36"/>
        <v>462.28</v>
      </c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>
        <f t="shared" si="35"/>
        <v>277.36799999999999</v>
      </c>
      <c r="W131" s="16"/>
      <c r="X131" s="16"/>
      <c r="Y131" s="16"/>
      <c r="Z131" s="16"/>
    </row>
    <row r="132" spans="1:26" ht="24" hidden="1" outlineLevel="1" x14ac:dyDescent="0.25">
      <c r="A132" s="11" t="s">
        <v>289</v>
      </c>
      <c r="B132" s="12" t="s">
        <v>255</v>
      </c>
      <c r="C132" s="11" t="s">
        <v>51</v>
      </c>
      <c r="D132" s="11">
        <v>2</v>
      </c>
      <c r="E132" s="14">
        <v>90.9</v>
      </c>
      <c r="F132" s="16">
        <f t="shared" si="36"/>
        <v>181.8</v>
      </c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>
        <f t="shared" si="35"/>
        <v>109.08</v>
      </c>
      <c r="W132" s="16"/>
      <c r="X132" s="16"/>
      <c r="Y132" s="16"/>
      <c r="Z132" s="16"/>
    </row>
    <row r="133" spans="1:26" hidden="1" outlineLevel="1" x14ac:dyDescent="0.25">
      <c r="A133" s="11" t="s">
        <v>290</v>
      </c>
      <c r="B133" s="12" t="s">
        <v>256</v>
      </c>
      <c r="C133" s="11" t="s">
        <v>51</v>
      </c>
      <c r="D133" s="11">
        <v>2</v>
      </c>
      <c r="E133" s="14">
        <v>111.19</v>
      </c>
      <c r="F133" s="16">
        <f t="shared" si="36"/>
        <v>222.38</v>
      </c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>
        <f t="shared" si="35"/>
        <v>133.428</v>
      </c>
      <c r="W133" s="16"/>
      <c r="X133" s="16"/>
      <c r="Y133" s="16"/>
      <c r="Z133" s="16"/>
    </row>
    <row r="134" spans="1:26" hidden="1" outlineLevel="1" x14ac:dyDescent="0.25">
      <c r="A134" s="11" t="s">
        <v>291</v>
      </c>
      <c r="B134" s="12" t="s">
        <v>257</v>
      </c>
      <c r="C134" s="11" t="s">
        <v>51</v>
      </c>
      <c r="D134" s="11">
        <v>2</v>
      </c>
      <c r="E134" s="14">
        <v>93.44</v>
      </c>
      <c r="F134" s="16">
        <f t="shared" si="36"/>
        <v>186.88</v>
      </c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>
        <f t="shared" si="35"/>
        <v>112.128</v>
      </c>
      <c r="W134" s="16"/>
      <c r="X134" s="16"/>
      <c r="Y134" s="16"/>
      <c r="Z134" s="16"/>
    </row>
    <row r="135" spans="1:26" ht="24" hidden="1" outlineLevel="1" x14ac:dyDescent="0.25">
      <c r="A135" s="11" t="s">
        <v>292</v>
      </c>
      <c r="B135" s="12" t="s">
        <v>234</v>
      </c>
      <c r="C135" s="11" t="s">
        <v>51</v>
      </c>
      <c r="D135" s="11">
        <v>2</v>
      </c>
      <c r="E135" s="14">
        <v>106.9</v>
      </c>
      <c r="F135" s="16">
        <f t="shared" si="36"/>
        <v>213.8</v>
      </c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>
        <f t="shared" si="35"/>
        <v>128.28</v>
      </c>
      <c r="W135" s="16"/>
      <c r="X135" s="16"/>
      <c r="Y135" s="16"/>
      <c r="Z135" s="16"/>
    </row>
    <row r="136" spans="1:26" hidden="1" outlineLevel="1" x14ac:dyDescent="0.25">
      <c r="A136" s="11" t="s">
        <v>293</v>
      </c>
      <c r="B136" s="12" t="s">
        <v>247</v>
      </c>
      <c r="C136" s="11" t="s">
        <v>51</v>
      </c>
      <c r="D136" s="11">
        <v>2</v>
      </c>
      <c r="E136" s="14">
        <v>58.6</v>
      </c>
      <c r="F136" s="16">
        <f t="shared" si="36"/>
        <v>117.2</v>
      </c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>
        <f t="shared" si="35"/>
        <v>70.319999999999993</v>
      </c>
      <c r="W136" s="16"/>
      <c r="X136" s="16"/>
      <c r="Y136" s="16"/>
      <c r="Z136" s="16"/>
    </row>
    <row r="137" spans="1:26" hidden="1" outlineLevel="1" x14ac:dyDescent="0.25">
      <c r="A137" s="11" t="s">
        <v>294</v>
      </c>
      <c r="B137" s="12" t="s">
        <v>258</v>
      </c>
      <c r="C137" s="11" t="s">
        <v>51</v>
      </c>
      <c r="D137" s="11">
        <v>4</v>
      </c>
      <c r="E137" s="14">
        <v>49.9</v>
      </c>
      <c r="F137" s="16">
        <f t="shared" si="36"/>
        <v>199.6</v>
      </c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>
        <f t="shared" si="35"/>
        <v>119.75999999999999</v>
      </c>
      <c r="W137" s="16"/>
      <c r="X137" s="16"/>
      <c r="Y137" s="16"/>
      <c r="Z137" s="16"/>
    </row>
    <row r="138" spans="1:26" hidden="1" outlineLevel="1" x14ac:dyDescent="0.25">
      <c r="A138" s="11" t="s">
        <v>295</v>
      </c>
      <c r="B138" s="12" t="s">
        <v>248</v>
      </c>
      <c r="C138" s="11" t="s">
        <v>51</v>
      </c>
      <c r="D138" s="11">
        <v>2</v>
      </c>
      <c r="E138" s="14">
        <v>695.95</v>
      </c>
      <c r="F138" s="16">
        <f t="shared" si="36"/>
        <v>1391.9</v>
      </c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>
        <f t="shared" si="35"/>
        <v>835.14</v>
      </c>
      <c r="W138" s="16"/>
      <c r="X138" s="16"/>
      <c r="Y138" s="16"/>
      <c r="Z138" s="16"/>
    </row>
    <row r="139" spans="1:26" hidden="1" outlineLevel="1" x14ac:dyDescent="0.25">
      <c r="A139" s="11" t="s">
        <v>296</v>
      </c>
      <c r="B139" s="12" t="s">
        <v>249</v>
      </c>
      <c r="C139" s="11" t="s">
        <v>51</v>
      </c>
      <c r="D139" s="11">
        <v>2</v>
      </c>
      <c r="E139" s="14">
        <v>108.9</v>
      </c>
      <c r="F139" s="16">
        <f t="shared" si="36"/>
        <v>217.8</v>
      </c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>
        <f t="shared" si="35"/>
        <v>130.68</v>
      </c>
      <c r="W139" s="16"/>
      <c r="X139" s="16"/>
      <c r="Y139" s="16"/>
      <c r="Z139" s="16"/>
    </row>
    <row r="140" spans="1:26" hidden="1" outlineLevel="1" x14ac:dyDescent="0.25">
      <c r="A140" s="11" t="s">
        <v>297</v>
      </c>
      <c r="B140" s="12" t="s">
        <v>250</v>
      </c>
      <c r="C140" s="11" t="s">
        <v>51</v>
      </c>
      <c r="D140" s="11">
        <v>2</v>
      </c>
      <c r="E140" s="14">
        <v>83.9</v>
      </c>
      <c r="F140" s="16">
        <f t="shared" si="36"/>
        <v>167.8</v>
      </c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>
        <f t="shared" si="35"/>
        <v>100.68</v>
      </c>
      <c r="W140" s="16"/>
      <c r="X140" s="16"/>
      <c r="Y140" s="16"/>
      <c r="Z140" s="16"/>
    </row>
    <row r="141" spans="1:26" hidden="1" outlineLevel="1" x14ac:dyDescent="0.25">
      <c r="A141" s="11" t="s">
        <v>298</v>
      </c>
      <c r="B141" s="12" t="s">
        <v>259</v>
      </c>
      <c r="C141" s="11" t="s">
        <v>51</v>
      </c>
      <c r="D141" s="11">
        <v>2</v>
      </c>
      <c r="E141" s="14">
        <v>57.46</v>
      </c>
      <c r="F141" s="16">
        <f t="shared" si="36"/>
        <v>114.92</v>
      </c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>
        <f t="shared" si="35"/>
        <v>68.951999999999998</v>
      </c>
      <c r="W141" s="16"/>
      <c r="X141" s="16"/>
      <c r="Y141" s="16"/>
      <c r="Z141" s="16"/>
    </row>
    <row r="142" spans="1:26" hidden="1" outlineLevel="1" x14ac:dyDescent="0.25">
      <c r="A142" s="11" t="s">
        <v>299</v>
      </c>
      <c r="B142" s="12" t="s">
        <v>260</v>
      </c>
      <c r="C142" s="11" t="s">
        <v>51</v>
      </c>
      <c r="D142" s="11">
        <v>2</v>
      </c>
      <c r="E142" s="14">
        <v>84.9</v>
      </c>
      <c r="F142" s="16">
        <f t="shared" si="36"/>
        <v>169.8</v>
      </c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>
        <f t="shared" si="35"/>
        <v>101.88000000000001</v>
      </c>
      <c r="W142" s="16"/>
      <c r="X142" s="16"/>
      <c r="Y142" s="16"/>
      <c r="Z142" s="16"/>
    </row>
    <row r="143" spans="1:26" ht="24" hidden="1" outlineLevel="1" x14ac:dyDescent="0.25">
      <c r="A143" s="11" t="s">
        <v>300</v>
      </c>
      <c r="B143" s="12" t="s">
        <v>261</v>
      </c>
      <c r="C143" s="11" t="s">
        <v>51</v>
      </c>
      <c r="D143" s="11">
        <v>2</v>
      </c>
      <c r="E143" s="14">
        <v>181.88</v>
      </c>
      <c r="F143" s="16">
        <f t="shared" si="36"/>
        <v>363.76</v>
      </c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>
        <f t="shared" si="35"/>
        <v>218.256</v>
      </c>
      <c r="W143" s="16"/>
      <c r="X143" s="16"/>
      <c r="Y143" s="16"/>
      <c r="Z143" s="16"/>
    </row>
    <row r="144" spans="1:26" hidden="1" outlineLevel="1" x14ac:dyDescent="0.25">
      <c r="A144" s="11" t="s">
        <v>301</v>
      </c>
      <c r="B144" s="12" t="s">
        <v>263</v>
      </c>
      <c r="C144" s="11" t="s">
        <v>51</v>
      </c>
      <c r="D144" s="11">
        <v>2</v>
      </c>
      <c r="E144" s="14">
        <v>199.9</v>
      </c>
      <c r="F144" s="16">
        <f t="shared" si="36"/>
        <v>399.8</v>
      </c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>
        <f t="shared" si="35"/>
        <v>239.88</v>
      </c>
      <c r="W144" s="16"/>
      <c r="X144" s="16"/>
      <c r="Y144" s="16"/>
      <c r="Z144" s="16"/>
    </row>
    <row r="145" spans="1:26" hidden="1" outlineLevel="1" x14ac:dyDescent="0.25">
      <c r="A145" s="11" t="s">
        <v>302</v>
      </c>
      <c r="B145" s="12" t="s">
        <v>262</v>
      </c>
      <c r="C145" s="11" t="s">
        <v>51</v>
      </c>
      <c r="D145" s="11">
        <v>2</v>
      </c>
      <c r="E145" s="14">
        <v>197.33</v>
      </c>
      <c r="F145" s="16">
        <f t="shared" si="36"/>
        <v>394.66</v>
      </c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>
        <f t="shared" si="35"/>
        <v>236.79599999999999</v>
      </c>
      <c r="W145" s="16"/>
      <c r="X145" s="16"/>
      <c r="Y145" s="16"/>
      <c r="Z145" s="16"/>
    </row>
    <row r="146" spans="1:26" hidden="1" outlineLevel="1" x14ac:dyDescent="0.25">
      <c r="A146" s="11" t="s">
        <v>303</v>
      </c>
      <c r="B146" s="12" t="s">
        <v>264</v>
      </c>
      <c r="C146" s="11" t="s">
        <v>51</v>
      </c>
      <c r="D146" s="11">
        <v>2</v>
      </c>
      <c r="E146" s="14">
        <v>56.27</v>
      </c>
      <c r="F146" s="16">
        <f t="shared" si="36"/>
        <v>112.54</v>
      </c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>
        <f t="shared" si="35"/>
        <v>67.524000000000001</v>
      </c>
      <c r="W146" s="16"/>
      <c r="X146" s="16"/>
      <c r="Y146" s="16"/>
      <c r="Z146" s="16"/>
    </row>
    <row r="147" spans="1:26" hidden="1" outlineLevel="1" x14ac:dyDescent="0.25">
      <c r="A147" s="11" t="s">
        <v>304</v>
      </c>
      <c r="B147" s="12" t="s">
        <v>235</v>
      </c>
      <c r="C147" s="11" t="s">
        <v>51</v>
      </c>
      <c r="D147" s="11">
        <v>2</v>
      </c>
      <c r="E147" s="14">
        <v>199.9</v>
      </c>
      <c r="F147" s="16">
        <f t="shared" si="36"/>
        <v>399.8</v>
      </c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>
        <f t="shared" si="35"/>
        <v>239.88</v>
      </c>
      <c r="W147" s="16"/>
      <c r="X147" s="16"/>
      <c r="Y147" s="16"/>
      <c r="Z147" s="16"/>
    </row>
    <row r="148" spans="1:26" hidden="1" outlineLevel="1" x14ac:dyDescent="0.25">
      <c r="A148" s="11" t="s">
        <v>305</v>
      </c>
      <c r="B148" s="12" t="s">
        <v>265</v>
      </c>
      <c r="C148" s="11" t="s">
        <v>51</v>
      </c>
      <c r="D148" s="11">
        <v>2</v>
      </c>
      <c r="E148" s="14">
        <v>279.89999999999998</v>
      </c>
      <c r="F148" s="16">
        <f t="shared" si="36"/>
        <v>559.79999999999995</v>
      </c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>
        <f t="shared" si="35"/>
        <v>335.87999999999994</v>
      </c>
      <c r="W148" s="16"/>
      <c r="X148" s="16"/>
      <c r="Y148" s="16"/>
      <c r="Z148" s="16"/>
    </row>
    <row r="149" spans="1:26" hidden="1" outlineLevel="1" x14ac:dyDescent="0.25">
      <c r="A149" s="11" t="s">
        <v>306</v>
      </c>
      <c r="B149" s="12" t="s">
        <v>266</v>
      </c>
      <c r="C149" s="11" t="s">
        <v>51</v>
      </c>
      <c r="D149" s="11">
        <v>4</v>
      </c>
      <c r="E149" s="14">
        <v>619.4</v>
      </c>
      <c r="F149" s="16">
        <f t="shared" si="36"/>
        <v>2477.6</v>
      </c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>
        <f t="shared" si="35"/>
        <v>1486.56</v>
      </c>
      <c r="W149" s="16"/>
      <c r="X149" s="16"/>
      <c r="Y149" s="16"/>
      <c r="Z149" s="16"/>
    </row>
    <row r="150" spans="1:26" hidden="1" outlineLevel="1" x14ac:dyDescent="0.25">
      <c r="A150" s="11" t="s">
        <v>307</v>
      </c>
      <c r="B150" s="12" t="s">
        <v>267</v>
      </c>
      <c r="C150" s="11" t="s">
        <v>51</v>
      </c>
      <c r="D150" s="11">
        <v>4</v>
      </c>
      <c r="E150" s="14">
        <v>28.08</v>
      </c>
      <c r="F150" s="16">
        <f t="shared" si="36"/>
        <v>112.32</v>
      </c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>
        <f t="shared" si="35"/>
        <v>67.391999999999996</v>
      </c>
      <c r="W150" s="16"/>
      <c r="X150" s="16"/>
      <c r="Y150" s="16"/>
      <c r="Z150" s="16"/>
    </row>
    <row r="151" spans="1:26" hidden="1" outlineLevel="1" x14ac:dyDescent="0.25">
      <c r="A151" s="11" t="s">
        <v>308</v>
      </c>
      <c r="B151" s="12" t="s">
        <v>268</v>
      </c>
      <c r="C151" s="11" t="s">
        <v>51</v>
      </c>
      <c r="D151" s="11">
        <v>4</v>
      </c>
      <c r="E151" s="14">
        <v>21.65</v>
      </c>
      <c r="F151" s="16">
        <f t="shared" si="36"/>
        <v>86.6</v>
      </c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>
        <f t="shared" si="35"/>
        <v>51.959999999999994</v>
      </c>
      <c r="W151" s="16"/>
      <c r="X151" s="16"/>
      <c r="Y151" s="16"/>
      <c r="Z151" s="16"/>
    </row>
    <row r="152" spans="1:26" hidden="1" outlineLevel="1" x14ac:dyDescent="0.25">
      <c r="A152" s="11" t="s">
        <v>309</v>
      </c>
      <c r="B152" s="12" t="s">
        <v>269</v>
      </c>
      <c r="C152" s="11" t="s">
        <v>51</v>
      </c>
      <c r="D152" s="11">
        <v>4</v>
      </c>
      <c r="E152" s="14">
        <v>26.38</v>
      </c>
      <c r="F152" s="16">
        <f t="shared" si="36"/>
        <v>105.52</v>
      </c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>
        <f t="shared" si="35"/>
        <v>63.311999999999998</v>
      </c>
      <c r="W152" s="16"/>
      <c r="X152" s="16"/>
      <c r="Y152" s="16"/>
      <c r="Z152" s="16"/>
    </row>
    <row r="153" spans="1:26" hidden="1" outlineLevel="1" x14ac:dyDescent="0.25">
      <c r="A153" s="11" t="s">
        <v>310</v>
      </c>
      <c r="B153" s="12" t="s">
        <v>270</v>
      </c>
      <c r="C153" s="11" t="s">
        <v>51</v>
      </c>
      <c r="D153" s="11">
        <v>10</v>
      </c>
      <c r="E153" s="14">
        <v>12.9</v>
      </c>
      <c r="F153" s="16">
        <f t="shared" si="36"/>
        <v>129</v>
      </c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>
        <f t="shared" si="35"/>
        <v>77.399999999999991</v>
      </c>
      <c r="W153" s="16"/>
      <c r="X153" s="16"/>
      <c r="Y153" s="16"/>
      <c r="Z153" s="16"/>
    </row>
    <row r="154" spans="1:26" hidden="1" outlineLevel="1" x14ac:dyDescent="0.25">
      <c r="A154" s="11" t="s">
        <v>311</v>
      </c>
      <c r="B154" s="12" t="s">
        <v>271</v>
      </c>
      <c r="C154" s="11" t="s">
        <v>51</v>
      </c>
      <c r="D154" s="11">
        <v>4</v>
      </c>
      <c r="E154" s="14">
        <v>32.74</v>
      </c>
      <c r="F154" s="16">
        <f t="shared" si="36"/>
        <v>130.96</v>
      </c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>
        <f t="shared" si="35"/>
        <v>78.576000000000008</v>
      </c>
      <c r="W154" s="16"/>
      <c r="X154" s="16"/>
      <c r="Y154" s="16"/>
      <c r="Z154" s="16"/>
    </row>
    <row r="155" spans="1:26" hidden="1" outlineLevel="1" x14ac:dyDescent="0.25">
      <c r="A155" s="11" t="s">
        <v>312</v>
      </c>
      <c r="B155" s="12" t="s">
        <v>272</v>
      </c>
      <c r="C155" s="11" t="s">
        <v>51</v>
      </c>
      <c r="D155" s="11">
        <v>4</v>
      </c>
      <c r="E155" s="14">
        <v>37.4</v>
      </c>
      <c r="F155" s="16">
        <f t="shared" si="36"/>
        <v>149.6</v>
      </c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>
        <f t="shared" si="35"/>
        <v>89.759999999999991</v>
      </c>
      <c r="W155" s="16"/>
      <c r="X155" s="16"/>
      <c r="Y155" s="16"/>
      <c r="Z155" s="16"/>
    </row>
    <row r="156" spans="1:26" hidden="1" outlineLevel="1" x14ac:dyDescent="0.25">
      <c r="A156" s="11" t="s">
        <v>313</v>
      </c>
      <c r="B156" s="12" t="s">
        <v>273</v>
      </c>
      <c r="C156" s="11" t="s">
        <v>51</v>
      </c>
      <c r="D156" s="11">
        <v>4</v>
      </c>
      <c r="E156" s="14">
        <v>25.1</v>
      </c>
      <c r="F156" s="16">
        <f t="shared" si="36"/>
        <v>100.4</v>
      </c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>
        <f t="shared" si="35"/>
        <v>60.24</v>
      </c>
      <c r="W156" s="16"/>
      <c r="X156" s="16"/>
      <c r="Y156" s="16"/>
      <c r="Z156" s="16"/>
    </row>
    <row r="157" spans="1:26" hidden="1" outlineLevel="1" x14ac:dyDescent="0.25">
      <c r="A157" s="11" t="s">
        <v>370</v>
      </c>
      <c r="B157" s="12" t="s">
        <v>369</v>
      </c>
      <c r="C157" s="11" t="s">
        <v>362</v>
      </c>
      <c r="D157" s="11">
        <v>1</v>
      </c>
      <c r="E157" s="14">
        <v>85500</v>
      </c>
      <c r="F157" s="16">
        <f t="shared" si="36"/>
        <v>85500</v>
      </c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>
        <f t="shared" si="35"/>
        <v>51300</v>
      </c>
      <c r="W157" s="16"/>
      <c r="X157" s="16"/>
      <c r="Y157" s="16"/>
      <c r="Z157" s="16"/>
    </row>
    <row r="158" spans="1:26" x14ac:dyDescent="0.25">
      <c r="A158" s="21">
        <v>4</v>
      </c>
      <c r="B158" s="8" t="s">
        <v>50</v>
      </c>
      <c r="C158" s="8"/>
      <c r="D158" s="21"/>
      <c r="E158" s="22"/>
      <c r="F158" s="23">
        <f>SUM(F159)</f>
        <v>229099.96</v>
      </c>
      <c r="G158" s="23">
        <f t="shared" ref="G158:Z158" si="37">SUM(G159)</f>
        <v>0</v>
      </c>
      <c r="H158" s="23">
        <f t="shared" si="37"/>
        <v>0</v>
      </c>
      <c r="I158" s="23">
        <f t="shared" si="37"/>
        <v>0</v>
      </c>
      <c r="J158" s="23">
        <f t="shared" si="37"/>
        <v>0</v>
      </c>
      <c r="K158" s="23">
        <f t="shared" si="37"/>
        <v>0</v>
      </c>
      <c r="L158" s="23">
        <f t="shared" si="37"/>
        <v>0</v>
      </c>
      <c r="M158" s="23">
        <f t="shared" si="37"/>
        <v>0</v>
      </c>
      <c r="N158" s="23">
        <f t="shared" si="37"/>
        <v>0</v>
      </c>
      <c r="O158" s="23">
        <f t="shared" si="37"/>
        <v>0</v>
      </c>
      <c r="P158" s="23">
        <f t="shared" si="37"/>
        <v>0</v>
      </c>
      <c r="Q158" s="23">
        <f t="shared" si="37"/>
        <v>0</v>
      </c>
      <c r="R158" s="23">
        <f t="shared" si="37"/>
        <v>0</v>
      </c>
      <c r="S158" s="23">
        <f t="shared" si="37"/>
        <v>0</v>
      </c>
      <c r="T158" s="23">
        <f t="shared" si="37"/>
        <v>0</v>
      </c>
      <c r="U158" s="23">
        <f t="shared" si="37"/>
        <v>0</v>
      </c>
      <c r="V158" s="23">
        <f t="shared" si="37"/>
        <v>137459.976</v>
      </c>
      <c r="W158" s="23">
        <f t="shared" si="37"/>
        <v>0</v>
      </c>
      <c r="X158" s="23">
        <f t="shared" si="37"/>
        <v>0</v>
      </c>
      <c r="Y158" s="23">
        <f t="shared" si="37"/>
        <v>0</v>
      </c>
      <c r="Z158" s="23">
        <f t="shared" si="37"/>
        <v>0</v>
      </c>
    </row>
    <row r="159" spans="1:26" x14ac:dyDescent="0.25">
      <c r="A159" s="9" t="s">
        <v>45</v>
      </c>
      <c r="B159" s="10" t="s">
        <v>112</v>
      </c>
      <c r="C159" s="9"/>
      <c r="D159" s="9"/>
      <c r="E159" s="19"/>
      <c r="F159" s="17">
        <f>SUM(F160:F172)</f>
        <v>229099.96</v>
      </c>
      <c r="G159" s="17">
        <f t="shared" ref="G159:Z159" si="38">SUM(G160:G172)</f>
        <v>0</v>
      </c>
      <c r="H159" s="17">
        <f t="shared" si="38"/>
        <v>0</v>
      </c>
      <c r="I159" s="17">
        <f t="shared" si="38"/>
        <v>0</v>
      </c>
      <c r="J159" s="17">
        <f t="shared" si="38"/>
        <v>0</v>
      </c>
      <c r="K159" s="17">
        <f t="shared" si="38"/>
        <v>0</v>
      </c>
      <c r="L159" s="17">
        <f t="shared" si="38"/>
        <v>0</v>
      </c>
      <c r="M159" s="17">
        <f t="shared" si="38"/>
        <v>0</v>
      </c>
      <c r="N159" s="17">
        <f t="shared" si="38"/>
        <v>0</v>
      </c>
      <c r="O159" s="17">
        <f t="shared" si="38"/>
        <v>0</v>
      </c>
      <c r="P159" s="17">
        <f t="shared" si="38"/>
        <v>0</v>
      </c>
      <c r="Q159" s="17">
        <f t="shared" si="38"/>
        <v>0</v>
      </c>
      <c r="R159" s="17">
        <f t="shared" si="38"/>
        <v>0</v>
      </c>
      <c r="S159" s="17">
        <f t="shared" si="38"/>
        <v>0</v>
      </c>
      <c r="T159" s="17">
        <f t="shared" si="38"/>
        <v>0</v>
      </c>
      <c r="U159" s="17">
        <f t="shared" si="38"/>
        <v>0</v>
      </c>
      <c r="V159" s="17">
        <f t="shared" si="38"/>
        <v>137459.976</v>
      </c>
      <c r="W159" s="17">
        <f t="shared" si="38"/>
        <v>0</v>
      </c>
      <c r="X159" s="17">
        <f t="shared" si="38"/>
        <v>0</v>
      </c>
      <c r="Y159" s="17">
        <f t="shared" si="38"/>
        <v>0</v>
      </c>
      <c r="Z159" s="17">
        <f t="shared" si="38"/>
        <v>0</v>
      </c>
    </row>
    <row r="160" spans="1:26" outlineLevel="1" x14ac:dyDescent="0.25">
      <c r="A160" s="11" t="s">
        <v>113</v>
      </c>
      <c r="B160" s="15" t="s">
        <v>315</v>
      </c>
      <c r="C160" s="11" t="s">
        <v>51</v>
      </c>
      <c r="D160" s="11">
        <v>4</v>
      </c>
      <c r="E160" s="14">
        <v>1799</v>
      </c>
      <c r="F160" s="16">
        <f t="shared" ref="F160:F172" si="39">D160*E160</f>
        <v>7196</v>
      </c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>
        <f t="shared" ref="V160:V172" si="40">F160*60%</f>
        <v>4317.5999999999995</v>
      </c>
      <c r="W160" s="16"/>
      <c r="X160" s="16"/>
      <c r="Y160" s="16"/>
      <c r="Z160" s="16"/>
    </row>
    <row r="161" spans="1:26" outlineLevel="1" x14ac:dyDescent="0.25">
      <c r="A161" s="11" t="s">
        <v>353</v>
      </c>
      <c r="B161" s="15" t="s">
        <v>316</v>
      </c>
      <c r="C161" s="11" t="s">
        <v>51</v>
      </c>
      <c r="D161" s="11">
        <v>2</v>
      </c>
      <c r="E161" s="14">
        <v>1899</v>
      </c>
      <c r="F161" s="16">
        <f t="shared" si="39"/>
        <v>3798</v>
      </c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>
        <f t="shared" si="40"/>
        <v>2278.7999999999997</v>
      </c>
      <c r="W161" s="16"/>
      <c r="X161" s="16"/>
      <c r="Y161" s="16"/>
      <c r="Z161" s="16"/>
    </row>
    <row r="162" spans="1:26" outlineLevel="1" x14ac:dyDescent="0.25">
      <c r="A162" s="11" t="s">
        <v>114</v>
      </c>
      <c r="B162" s="15" t="s">
        <v>317</v>
      </c>
      <c r="C162" s="11" t="s">
        <v>51</v>
      </c>
      <c r="D162" s="11">
        <v>2</v>
      </c>
      <c r="E162" s="14">
        <v>11529.99</v>
      </c>
      <c r="F162" s="16">
        <f t="shared" si="39"/>
        <v>23059.98</v>
      </c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>
        <f t="shared" si="40"/>
        <v>13835.987999999999</v>
      </c>
      <c r="W162" s="16"/>
      <c r="X162" s="16"/>
      <c r="Y162" s="16"/>
      <c r="Z162" s="16"/>
    </row>
    <row r="163" spans="1:26" outlineLevel="1" x14ac:dyDescent="0.25">
      <c r="A163" s="11" t="s">
        <v>115</v>
      </c>
      <c r="B163" s="15" t="s">
        <v>318</v>
      </c>
      <c r="C163" s="11" t="s">
        <v>51</v>
      </c>
      <c r="D163" s="11">
        <v>2</v>
      </c>
      <c r="E163" s="14">
        <v>38849</v>
      </c>
      <c r="F163" s="16">
        <f t="shared" si="39"/>
        <v>77698</v>
      </c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>
        <f t="shared" si="40"/>
        <v>46618.799999999996</v>
      </c>
      <c r="W163" s="16"/>
      <c r="X163" s="16"/>
      <c r="Y163" s="16"/>
      <c r="Z163" s="16"/>
    </row>
    <row r="164" spans="1:26" outlineLevel="1" x14ac:dyDescent="0.25">
      <c r="A164" s="11" t="s">
        <v>116</v>
      </c>
      <c r="B164" s="15" t="s">
        <v>319</v>
      </c>
      <c r="C164" s="11" t="s">
        <v>51</v>
      </c>
      <c r="D164" s="11">
        <v>4</v>
      </c>
      <c r="E164" s="14">
        <v>3390</v>
      </c>
      <c r="F164" s="16">
        <f t="shared" si="39"/>
        <v>13560</v>
      </c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>
        <f t="shared" si="40"/>
        <v>8136</v>
      </c>
      <c r="W164" s="16"/>
      <c r="X164" s="16"/>
      <c r="Y164" s="16"/>
      <c r="Z164" s="16"/>
    </row>
    <row r="165" spans="1:26" outlineLevel="1" x14ac:dyDescent="0.25">
      <c r="A165" s="11" t="s">
        <v>117</v>
      </c>
      <c r="B165" s="15" t="s">
        <v>320</v>
      </c>
      <c r="C165" s="11" t="s">
        <v>51</v>
      </c>
      <c r="D165" s="11">
        <v>1</v>
      </c>
      <c r="E165" s="14">
        <v>7159</v>
      </c>
      <c r="F165" s="16">
        <f t="shared" si="39"/>
        <v>7159</v>
      </c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>
        <f t="shared" si="40"/>
        <v>4295.3999999999996</v>
      </c>
      <c r="W165" s="16"/>
      <c r="X165" s="16"/>
      <c r="Y165" s="16"/>
      <c r="Z165" s="16"/>
    </row>
    <row r="166" spans="1:26" outlineLevel="1" x14ac:dyDescent="0.25">
      <c r="A166" s="11" t="s">
        <v>354</v>
      </c>
      <c r="B166" s="15" t="s">
        <v>321</v>
      </c>
      <c r="C166" s="11" t="s">
        <v>51</v>
      </c>
      <c r="D166" s="11">
        <v>6</v>
      </c>
      <c r="E166" s="14">
        <v>1897.15</v>
      </c>
      <c r="F166" s="16">
        <f t="shared" si="39"/>
        <v>11382.900000000001</v>
      </c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>
        <f t="shared" si="40"/>
        <v>6829.7400000000007</v>
      </c>
      <c r="W166" s="16"/>
      <c r="X166" s="16"/>
      <c r="Y166" s="16"/>
      <c r="Z166" s="16"/>
    </row>
    <row r="167" spans="1:26" outlineLevel="1" x14ac:dyDescent="0.25">
      <c r="A167" s="11" t="s">
        <v>118</v>
      </c>
      <c r="B167" s="15" t="s">
        <v>322</v>
      </c>
      <c r="C167" s="11" t="s">
        <v>51</v>
      </c>
      <c r="D167" s="11">
        <v>6</v>
      </c>
      <c r="E167" s="14">
        <v>1129</v>
      </c>
      <c r="F167" s="16">
        <f t="shared" si="39"/>
        <v>6774</v>
      </c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>
        <f t="shared" si="40"/>
        <v>4064.3999999999996</v>
      </c>
      <c r="W167" s="16"/>
      <c r="X167" s="16"/>
      <c r="Y167" s="16"/>
      <c r="Z167" s="16"/>
    </row>
    <row r="168" spans="1:26" outlineLevel="1" x14ac:dyDescent="0.25">
      <c r="A168" s="11" t="s">
        <v>355</v>
      </c>
      <c r="B168" s="15" t="s">
        <v>324</v>
      </c>
      <c r="C168" s="11" t="s">
        <v>51</v>
      </c>
      <c r="D168" s="11">
        <v>6</v>
      </c>
      <c r="E168" s="14">
        <v>2230.9</v>
      </c>
      <c r="F168" s="16">
        <f t="shared" si="39"/>
        <v>13385.400000000001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>
        <f t="shared" si="40"/>
        <v>8031.2400000000007</v>
      </c>
      <c r="W168" s="16"/>
      <c r="X168" s="16"/>
      <c r="Y168" s="16"/>
      <c r="Z168" s="16"/>
    </row>
    <row r="169" spans="1:26" outlineLevel="1" x14ac:dyDescent="0.25">
      <c r="A169" s="11" t="s">
        <v>119</v>
      </c>
      <c r="B169" s="15" t="s">
        <v>323</v>
      </c>
      <c r="C169" s="11" t="s">
        <v>51</v>
      </c>
      <c r="D169" s="11">
        <v>12</v>
      </c>
      <c r="E169" s="14">
        <v>331.36</v>
      </c>
      <c r="F169" s="16">
        <f t="shared" si="39"/>
        <v>3976.32</v>
      </c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>
        <f t="shared" si="40"/>
        <v>2385.7919999999999</v>
      </c>
      <c r="W169" s="16"/>
      <c r="X169" s="16"/>
      <c r="Y169" s="16"/>
      <c r="Z169" s="16"/>
    </row>
    <row r="170" spans="1:26" outlineLevel="1" x14ac:dyDescent="0.25">
      <c r="A170" s="11" t="s">
        <v>120</v>
      </c>
      <c r="B170" s="15" t="s">
        <v>325</v>
      </c>
      <c r="C170" s="11" t="s">
        <v>51</v>
      </c>
      <c r="D170" s="11">
        <v>12</v>
      </c>
      <c r="E170" s="14">
        <v>274.55</v>
      </c>
      <c r="F170" s="16">
        <f t="shared" si="39"/>
        <v>3294.6000000000004</v>
      </c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>
        <f t="shared" si="40"/>
        <v>1976.7600000000002</v>
      </c>
      <c r="W170" s="16"/>
      <c r="X170" s="16"/>
      <c r="Y170" s="16"/>
      <c r="Z170" s="16"/>
    </row>
    <row r="171" spans="1:26" outlineLevel="1" x14ac:dyDescent="0.25">
      <c r="A171" s="11" t="s">
        <v>121</v>
      </c>
      <c r="B171" s="15" t="s">
        <v>326</v>
      </c>
      <c r="C171" s="11" t="s">
        <v>51</v>
      </c>
      <c r="D171" s="11">
        <v>16</v>
      </c>
      <c r="E171" s="14">
        <v>59.76</v>
      </c>
      <c r="F171" s="16">
        <f t="shared" si="39"/>
        <v>956.16</v>
      </c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>
        <f t="shared" si="40"/>
        <v>573.69599999999991</v>
      </c>
      <c r="W171" s="16"/>
      <c r="X171" s="16"/>
      <c r="Y171" s="16"/>
      <c r="Z171" s="16"/>
    </row>
    <row r="172" spans="1:26" outlineLevel="1" x14ac:dyDescent="0.25">
      <c r="A172" s="11" t="s">
        <v>122</v>
      </c>
      <c r="B172" s="15" t="s">
        <v>327</v>
      </c>
      <c r="C172" s="11" t="s">
        <v>51</v>
      </c>
      <c r="D172" s="11">
        <v>3</v>
      </c>
      <c r="E172" s="14">
        <v>18953.2</v>
      </c>
      <c r="F172" s="16">
        <f t="shared" si="39"/>
        <v>56859.600000000006</v>
      </c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>
        <f t="shared" si="40"/>
        <v>34115.760000000002</v>
      </c>
      <c r="W172" s="16"/>
      <c r="X172" s="16"/>
      <c r="Y172" s="16"/>
      <c r="Z172" s="16"/>
    </row>
    <row r="173" spans="1:26" ht="12.75" x14ac:dyDescent="0.25">
      <c r="A173" s="24" t="s">
        <v>340</v>
      </c>
      <c r="B173" s="25"/>
      <c r="C173" s="24"/>
      <c r="D173" s="24"/>
      <c r="E173" s="26"/>
      <c r="F173" s="27">
        <f>SUM(F158,F113,F35,F7)</f>
        <v>5997427.8899999997</v>
      </c>
      <c r="G173" s="27">
        <f t="shared" ref="G173:Z173" si="41">SUM(G158,G113,G35,G7)</f>
        <v>0</v>
      </c>
      <c r="H173" s="27">
        <f t="shared" si="41"/>
        <v>0</v>
      </c>
      <c r="I173" s="27">
        <f t="shared" si="41"/>
        <v>0</v>
      </c>
      <c r="J173" s="27">
        <f t="shared" si="41"/>
        <v>0</v>
      </c>
      <c r="K173" s="27">
        <f t="shared" si="41"/>
        <v>0</v>
      </c>
      <c r="L173" s="27">
        <f t="shared" si="41"/>
        <v>0</v>
      </c>
      <c r="M173" s="27">
        <f t="shared" si="41"/>
        <v>0</v>
      </c>
      <c r="N173" s="27">
        <f t="shared" si="41"/>
        <v>0</v>
      </c>
      <c r="O173" s="27">
        <f t="shared" si="41"/>
        <v>0</v>
      </c>
      <c r="P173" s="27">
        <f t="shared" si="41"/>
        <v>0</v>
      </c>
      <c r="Q173" s="27">
        <f t="shared" si="41"/>
        <v>134456.40600000002</v>
      </c>
      <c r="R173" s="27">
        <f t="shared" si="41"/>
        <v>0</v>
      </c>
      <c r="S173" s="27">
        <f t="shared" si="41"/>
        <v>0</v>
      </c>
      <c r="T173" s="27">
        <f t="shared" si="41"/>
        <v>0</v>
      </c>
      <c r="U173" s="27">
        <f t="shared" si="41"/>
        <v>0</v>
      </c>
      <c r="V173" s="27">
        <f t="shared" si="41"/>
        <v>201762.228</v>
      </c>
      <c r="W173" s="27">
        <f t="shared" si="41"/>
        <v>0</v>
      </c>
      <c r="X173" s="27">
        <f t="shared" si="41"/>
        <v>0</v>
      </c>
      <c r="Y173" s="27">
        <f t="shared" si="41"/>
        <v>4484107.2060000002</v>
      </c>
      <c r="Z173" s="27">
        <f t="shared" si="41"/>
        <v>0</v>
      </c>
    </row>
  </sheetData>
  <mergeCells count="3">
    <mergeCell ref="A2:F2"/>
    <mergeCell ref="A1:F1"/>
    <mergeCell ref="E5:F5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SALÁRIOS - CEN1</vt:lpstr>
      <vt:lpstr>CONSUMOS - CEN1</vt:lpstr>
      <vt:lpstr>SALÁRIOS - CEN2</vt:lpstr>
      <vt:lpstr>CONSUMOS - CEN2</vt:lpstr>
      <vt:lpstr>ENCARGOS</vt:lpstr>
      <vt:lpstr>EQUIPAMENTOS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Ely</dc:creator>
  <cp:lastModifiedBy>Bruna Pinheiro de Melo</cp:lastModifiedBy>
  <dcterms:created xsi:type="dcterms:W3CDTF">2020-01-22T20:07:08Z</dcterms:created>
  <dcterms:modified xsi:type="dcterms:W3CDTF">2020-10-21T15:37:46Z</dcterms:modified>
</cp:coreProperties>
</file>